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60" windowWidth="24000" windowHeight="9780" activeTab="1"/>
  </bookViews>
  <sheets>
    <sheet name="LJFB-2" sheetId="5" r:id="rId1"/>
    <sheet name="LJFB-3" sheetId="6" r:id="rId2"/>
  </sheets>
  <definedNames>
    <definedName name="_xlnm._FilterDatabase" localSheetId="0" hidden="1">'LJFB-2'!$A$2:$I$56</definedName>
    <definedName name="_xlnm.Print_Titles" localSheetId="0">'LJFB-2'!$1:$2</definedName>
    <definedName name="_xlnm.Print_Titles" localSheetId="1">'LJFB-3'!$1:$2</definedName>
  </definedNames>
  <calcPr calcId="125725"/>
</workbook>
</file>

<file path=xl/calcChain.xml><?xml version="1.0" encoding="utf-8"?>
<calcChain xmlns="http://schemas.openxmlformats.org/spreadsheetml/2006/main">
  <c r="E4" i="6"/>
  <c r="E4" i="5"/>
  <c r="F6"/>
  <c r="F7"/>
  <c r="F9"/>
  <c r="F11"/>
  <c r="F12"/>
  <c r="F13"/>
  <c r="F14"/>
  <c r="F16"/>
  <c r="F17"/>
  <c r="F18"/>
  <c r="F20"/>
  <c r="F22"/>
  <c r="F25"/>
  <c r="F26"/>
  <c r="F27"/>
  <c r="F28"/>
  <c r="F29"/>
  <c r="F30"/>
  <c r="F31"/>
  <c r="F32"/>
  <c r="F33"/>
  <c r="F34"/>
  <c r="F35"/>
  <c r="F37"/>
  <c r="F38"/>
  <c r="F39"/>
  <c r="F40"/>
  <c r="F42"/>
  <c r="F43"/>
  <c r="F44"/>
  <c r="F45"/>
  <c r="F47"/>
  <c r="F48"/>
  <c r="F49"/>
  <c r="F50"/>
  <c r="F52"/>
  <c r="F53"/>
  <c r="F54"/>
  <c r="F55"/>
  <c r="F5"/>
  <c r="F4" i="6"/>
  <c r="F56" s="1"/>
  <c r="F5"/>
  <c r="F7"/>
  <c r="F9"/>
  <c r="F11"/>
  <c r="F12"/>
  <c r="F13"/>
  <c r="F14"/>
  <c r="F16"/>
  <c r="F17"/>
  <c r="F18"/>
  <c r="F20"/>
  <c r="F22"/>
  <c r="F25"/>
  <c r="F26"/>
  <c r="F27"/>
  <c r="F28"/>
  <c r="F29"/>
  <c r="F30"/>
  <c r="F31"/>
  <c r="F32"/>
  <c r="F33"/>
  <c r="F34"/>
  <c r="F35"/>
  <c r="F37"/>
  <c r="F38"/>
  <c r="F39"/>
  <c r="F40"/>
  <c r="F42"/>
  <c r="F43"/>
  <c r="F44"/>
  <c r="F45"/>
  <c r="F47"/>
  <c r="F48"/>
  <c r="F49"/>
  <c r="F50"/>
  <c r="F52"/>
  <c r="F53"/>
  <c r="F54"/>
  <c r="F55"/>
  <c r="D12" i="5"/>
  <c r="D45"/>
  <c r="D43"/>
  <c r="D42"/>
  <c r="D41"/>
  <c r="D40"/>
  <c r="D38"/>
  <c r="D37"/>
  <c r="D35"/>
  <c r="D34"/>
  <c r="D33"/>
  <c r="D32"/>
  <c r="D28"/>
  <c r="D27"/>
  <c r="D17"/>
  <c r="D16"/>
  <c r="D11"/>
  <c r="D9"/>
  <c r="D55" l="1"/>
  <c r="D53"/>
  <c r="D52"/>
  <c r="D29"/>
  <c r="D22" l="1"/>
  <c r="D20"/>
  <c r="D14"/>
  <c r="D50"/>
  <c r="D48"/>
  <c r="D47"/>
  <c r="D30"/>
  <c r="D26"/>
  <c r="D25"/>
  <c r="D13"/>
  <c r="F4" l="1"/>
  <c r="F56" s="1"/>
</calcChain>
</file>

<file path=xl/sharedStrings.xml><?xml version="1.0" encoding="utf-8"?>
<sst xmlns="http://schemas.openxmlformats.org/spreadsheetml/2006/main" count="492" uniqueCount="158">
  <si>
    <t>细目号</t>
  </si>
  <si>
    <t>细目名称</t>
  </si>
  <si>
    <t>单位</t>
  </si>
  <si>
    <t>暂定工程量</t>
  </si>
  <si>
    <t>单价（元）</t>
  </si>
  <si>
    <t>合价</t>
  </si>
  <si>
    <t>主要工作内容</t>
  </si>
  <si>
    <t>计量规则</t>
  </si>
  <si>
    <t>备注</t>
  </si>
  <si>
    <t xml:space="preserve"> 第100章  总则</t>
  </si>
  <si>
    <t>100-1</t>
  </si>
  <si>
    <t>安全生产及行车干扰费</t>
  </si>
  <si>
    <t>总额</t>
  </si>
  <si>
    <t xml:space="preserve">    作业人员安全帽、反光衣、人身保险费，施工现场安全围挡、安全标识标牌、安全锥等安全设施设置、维护及转场，洒水降尘，安全锥、限速牌、导向牌、警示牌、爆闪灯按甲方要求购置，施工路段交通指挥、疏导（乙方（乙方每个施工点（每天24小时）必须配备至少2名以上安全员及交通维护员以及一辆安全巡查专用车）等与安全有关的工作内容。</t>
  </si>
  <si>
    <r>
      <rPr>
        <sz val="10"/>
        <rFont val="宋体"/>
        <family val="3"/>
        <charset val="134"/>
      </rPr>
      <t xml:space="preserve">    本项是在本项目工程各清单子目综合单价中已包含安全生产费及行车干扰费的基础上综合考虑增设的费用，本细目按计量进度支付，每次计量支付</t>
    </r>
    <r>
      <rPr>
        <sz val="10"/>
        <rFont val="宋体"/>
        <family val="3"/>
        <charset val="134"/>
      </rPr>
      <t>0.2</t>
    </r>
    <r>
      <rPr>
        <sz val="10"/>
        <rFont val="宋体"/>
        <family val="3"/>
        <charset val="134"/>
      </rPr>
      <t>，累计计量支付至</t>
    </r>
    <r>
      <rPr>
        <sz val="10"/>
        <rFont val="宋体"/>
        <family val="3"/>
        <charset val="134"/>
      </rPr>
      <t>0.8</t>
    </r>
    <r>
      <rPr>
        <sz val="10"/>
        <rFont val="宋体"/>
        <family val="3"/>
        <charset val="134"/>
      </rPr>
      <t>，乙方全部完工并撤场后计量支付至</t>
    </r>
    <r>
      <rPr>
        <sz val="10"/>
        <rFont val="宋体"/>
        <family val="3"/>
        <charset val="134"/>
      </rPr>
      <t>0.9</t>
    </r>
    <r>
      <rPr>
        <sz val="10"/>
        <rFont val="宋体"/>
        <family val="3"/>
        <charset val="134"/>
      </rPr>
      <t>，本项目交工验收后计量至</t>
    </r>
    <r>
      <rPr>
        <sz val="10"/>
        <rFont val="宋体"/>
        <family val="3"/>
        <charset val="134"/>
      </rPr>
      <t>1.0</t>
    </r>
    <r>
      <rPr>
        <sz val="10"/>
        <rFont val="宋体"/>
        <family val="3"/>
        <charset val="134"/>
      </rPr>
      <t>。如乙方不配合、不服从业主、监理或甲方管理人员指挥，甲方将另外组织人员实施，费用从安全生产及行车干扰费中扣除，不足部分则从乙方计量款中扣除。除施工区间大型安全围挡、公里桩、公告牌、限高架由甲方提供外，其余所有人工、材料、设备（含吊车、挖机、发电机及施工用电设施等）等均由乙方提供及实施（含围挡随施工点搬迁的费用、施工点导向警示牌、LED灯、爆闪灯、标志标牌、安全锥、基坑围挡、人身保险费、洒水车、雾化机等），费用已含在综合单价中，不另行计量。施工过程中甲方仅只提供一次大型施工区间段安全围挡、公告牌，乙方应对甲方提供的安全设施进行维护、维修，如损耗过大超过10％，则超过的10％的部份由乙方承担费用，甲方将从乙方的计量款中扣除。本项实施总额包干控制，不因工期的延长或缩短调整费用。</t>
    </r>
  </si>
  <si>
    <r>
      <rPr>
        <sz val="10"/>
        <rFont val="宋体"/>
        <family val="3"/>
        <charset val="134"/>
        <scheme val="minor"/>
      </rPr>
      <t>1</t>
    </r>
    <r>
      <rPr>
        <sz val="10"/>
        <rFont val="宋体"/>
        <family val="3"/>
        <charset val="134"/>
        <scheme val="minor"/>
      </rPr>
      <t>00-2</t>
    </r>
  </si>
  <si>
    <t>施工环保费</t>
  </si>
  <si>
    <t>主线、施工便道、主线至弃土场等本工区范围内的洒水降尘、河道等水系污染的清理、水土保持、各种污染物、噪声、有害气体、进出车辆冲洗（含社会车辆）等的处理等与环境保护、文明施工相关的所有工作内容。</t>
  </si>
  <si>
    <r>
      <rPr>
        <sz val="10"/>
        <color theme="1"/>
        <rFont val="宋体"/>
        <family val="3"/>
        <charset val="134"/>
        <scheme val="minor"/>
      </rPr>
      <t>本项是在本劳务分包工程量清单各细目综合单价中已包含施工环保费用的基础上综合考虑再增设的费用。本细目按计量进度支付，每次计量支付0.</t>
    </r>
    <r>
      <rPr>
        <sz val="10"/>
        <color theme="1"/>
        <rFont val="宋体"/>
        <family val="3"/>
        <charset val="134"/>
        <scheme val="minor"/>
      </rPr>
      <t>2</t>
    </r>
    <r>
      <rPr>
        <sz val="10"/>
        <color theme="1"/>
        <rFont val="宋体"/>
        <family val="3"/>
        <charset val="134"/>
        <scheme val="minor"/>
      </rPr>
      <t>，累计计量支付至0.8，乙方全部完工并撤场后计量支付至0.9，本项目交工验收后计量至1.0。乙方必须满足本工区施工作业点、线内施工便道及线外施工便道的洒水降尘，水土保持、各种污染物、噪声、有害气体等的处理，符合国家对环境保护的要求，保障沿线居民的正常生活，满足施工需要。如乙方不配合，不服从业主、监理或甲方管理人员指挥，甲方将另外组织人员实施，费用甲方直接从乙方的施工环保费中扣除，不足部分则从乙方计量款中扣除。</t>
    </r>
  </si>
  <si>
    <t>201-1</t>
  </si>
  <si>
    <t>清理与掘除</t>
  </si>
  <si>
    <t>-a</t>
  </si>
  <si>
    <t>清理现场</t>
  </si>
  <si>
    <t>m3</t>
  </si>
  <si>
    <t>红线沟开挖及红线桩的埋设，施工便道修筑、路基排水、灌木、竹林、树木的砍伐及挖根；按设计图纸清除场地表面范围内的垃圾、废料、土（腐殖土）、石头、草皮；清除房屋门口砼路面（切割机切割边线）；与清理现场有关的一切挖运、坑穴的回填、整平、压实；适用材料的装卸移运堆放及非适用材料的移运堆放；现场清理、进出车辆冲洗（含社会车辆）等所有与清除表土、素填土、杂填土有关的工作内容。</t>
  </si>
  <si>
    <t>203-1</t>
  </si>
  <si>
    <t>路基挖方</t>
  </si>
  <si>
    <t xml:space="preserve">挖土方
</t>
  </si>
  <si>
    <t>低填浅挖、半填半挖、填挖交界、陡坡地段、新旧路衔接等特殊路基台阶设置；便道、便涵填筑及维护、施工便道及本工区社会车辆通行路段及施工点洒水抑尘；挖、装、1km内运输、卸车；填料分理、弃土整型、压实；.施工排水处理；.边坡整修、路床顶面以下挖松深 300mm 再压实、路床清理、交工验收、进出车辆冲洗（含社会车辆）等所有与挖土方有关的工作内容。</t>
  </si>
  <si>
    <t xml:space="preserve">依据图纸所示地面线、路基设计横断面图、图纸所示路基土石比例（实际如有不符，不予调整）并经现场实际验收合格，采用平均断面面积法计算，按照天然密实体积按双方核定的设计（含变更设计）内的数量以立方米为单位计量；便道便涵填筑及维护、 台阶开挖、施工便道及本工区社会车辆通行路段及施工点洒水抑尘、路床顶面以下挖松深300mm 再压实、安全防护及交通维护措施费、进出车辆冲洗（含社会车辆）等作为挖土方的附属工作，不另行计量；边沟、排水沟、截水沟、涵洞等排水、涵洞工程等开挖土方费用已含在综合单价中，不另行计量。运输1km内已含在挖方综合单价中，不单独计价，每超过500m运距综合单价增加费用0.70元/m3。
</t>
  </si>
  <si>
    <t>-b</t>
  </si>
  <si>
    <t>挖石方</t>
  </si>
  <si>
    <t>-1</t>
  </si>
  <si>
    <t>挖软石</t>
  </si>
  <si>
    <r>
      <rPr>
        <sz val="10"/>
        <rFont val="Arial Narrow"/>
        <family val="2"/>
      </rPr>
      <t xml:space="preserve">      </t>
    </r>
    <r>
      <rPr>
        <sz val="10"/>
        <rFont val="宋体"/>
        <family val="3"/>
        <charset val="134"/>
      </rPr>
      <t>低填浅挖、半填半挖、填挖交界、陡坡地段、新旧路衔接等特殊路基台阶设置；便道、便涵填筑及维护、施工便道及本工区社会车辆通行路段及施工点洒水抑尘；石方机械挖除、清理工作面（含解小至符合填筑要求）；挖、装、运输、卸车；填料分理、弃土整型、压实；</t>
    </r>
    <r>
      <rPr>
        <sz val="10"/>
        <rFont val="Arial Narrow"/>
        <family val="2"/>
      </rPr>
      <t>.</t>
    </r>
    <r>
      <rPr>
        <sz val="10"/>
        <rFont val="宋体"/>
        <family val="3"/>
        <charset val="134"/>
      </rPr>
      <t>施工排水处理；边坡整修、路床顶面凿平或石渣填平压实、路床清理、进出车辆冲洗（含社会车辆）、交工验收等所有与挖石方有关的工作内容。</t>
    </r>
  </si>
  <si>
    <r>
      <rPr>
        <sz val="10"/>
        <color indexed="8"/>
        <rFont val="Arial Narrow"/>
        <family val="2"/>
      </rPr>
      <t xml:space="preserve">        </t>
    </r>
    <r>
      <rPr>
        <sz val="10"/>
        <color indexed="8"/>
        <rFont val="宋体"/>
        <family val="3"/>
        <charset val="134"/>
      </rPr>
      <t>依据图纸所示地面线、路基设计横断面图、图纸所示路基土石比例（实际如有不符，不予调整）并经现场实际验收合格，采用平均断面面积法计算，按照天然密实体积按双方核定的设计（含变更设计）内的数量以立方米为单位计量；便道便涵填筑及维护、施工便道及本工区社会车辆通行路段及施工点洒水抑尘、</t>
    </r>
    <r>
      <rPr>
        <sz val="10"/>
        <color indexed="8"/>
        <rFont val="Arial Narrow"/>
        <family val="2"/>
      </rPr>
      <t xml:space="preserve"> </t>
    </r>
    <r>
      <rPr>
        <sz val="10"/>
        <color indexed="8"/>
        <rFont val="宋体"/>
        <family val="3"/>
        <charset val="134"/>
      </rPr>
      <t>台阶开挖、边沟、排水沟、截水沟、涵洞等排水、涵洞工程开挖石方等费用已含在综合单价中，不另行计量；安全防护及交通维护措施、安全人员、进出车辆冲洗（含社会车辆）等所需费用已含在综合单价中，不另行计量；本项采用非爆破方法开挖，如实际上局部需采用爆破方法开挖，爆破价格已含在综合单价中，不再单独计价。运输</t>
    </r>
    <r>
      <rPr>
        <sz val="10"/>
        <color indexed="8"/>
        <rFont val="Arial Narrow"/>
        <family val="2"/>
      </rPr>
      <t>1km</t>
    </r>
    <r>
      <rPr>
        <sz val="10"/>
        <color indexed="8"/>
        <rFont val="宋体"/>
        <family val="3"/>
        <charset val="134"/>
      </rPr>
      <t>内已含在挖方综合单价中，不单独计价，每超过</t>
    </r>
    <r>
      <rPr>
        <sz val="10"/>
        <color indexed="8"/>
        <rFont val="Arial Narrow"/>
        <family val="2"/>
      </rPr>
      <t>500m</t>
    </r>
    <r>
      <rPr>
        <sz val="10"/>
        <color indexed="8"/>
        <rFont val="宋体"/>
        <family val="3"/>
        <charset val="134"/>
      </rPr>
      <t>运距综合单价增加费用</t>
    </r>
    <r>
      <rPr>
        <sz val="10"/>
        <color indexed="8"/>
        <rFont val="Arial Narrow"/>
        <family val="2"/>
      </rPr>
      <t>0.70</t>
    </r>
    <r>
      <rPr>
        <sz val="10"/>
        <color indexed="8"/>
        <rFont val="宋体"/>
        <family val="3"/>
        <charset val="134"/>
      </rPr>
      <t>元</t>
    </r>
    <r>
      <rPr>
        <sz val="10"/>
        <color indexed="8"/>
        <rFont val="Arial Narrow"/>
        <family val="2"/>
      </rPr>
      <t>/m3</t>
    </r>
    <r>
      <rPr>
        <sz val="10"/>
        <color indexed="8"/>
        <rFont val="宋体"/>
        <family val="3"/>
        <charset val="134"/>
      </rPr>
      <t xml:space="preserve">。
</t>
    </r>
  </si>
  <si>
    <t>-2</t>
  </si>
  <si>
    <t>挖坚石</t>
  </si>
  <si>
    <t>-c</t>
  </si>
  <si>
    <t>挖除非适应性材料</t>
  </si>
  <si>
    <t xml:space="preserve">       挖除非适用性材料、低填浅挖处理、填挖交界处理、半填半挖处理、挖台阶处理、陡坡路堤处理、新旧路基衔接处理、便道、便涵填筑及维护、施工便道及施工区洒水抑尘、基底清理、填前压实；.临时排水、进出车辆冲洗（含社会车辆）等所有与之有关的工作内容。</t>
  </si>
  <si>
    <t>依据图纸所示位置和断面尺寸并经现场实际验收合格，按图示体积按双方核定的设计（含变更设计）内的数量以立方米为单位计量；便道便涵填筑及维护、 台阶开挖、施工便道及施工区洒水抑尘等、安全防护措施、进出车辆冲洗（含社会车辆）已含入综合单价中，不另行计量。计量时须提供现场测量、签认的映像资料。运输1km内已含在挖方综合单价中，不单独计价，每超过500m运距综合单价增加费用0.70元/m3。</t>
  </si>
  <si>
    <t>-d</t>
  </si>
  <si>
    <t>挖除淤泥</t>
  </si>
  <si>
    <t>施工排水处理；挖除、装载、运输至弃土场、卸车、统一堆放至弃土场整形；现场清理、进出车辆冲洗（含社会车辆）等所有与清除淤泥有关的工作内容。（淤泥指水塘、软土地基）</t>
  </si>
  <si>
    <t>依据图纸所示位置并经现场实际验收合格，挖除路基范围内淤泥按双方核定的设计（含变更设计）内的数量以立方米为单位计量；路基范围以外临时工程用地、场地清理、取、弃土场等清除表土费用及弃土整平费用、安全防护及交通维护措施、进出车辆冲洗（含社会车辆）等已含在综合单价中，不另行计量。计量时须提供现场测量、签认的映像资料。运输1km内已含在挖方综合单价中，不单独计价，每超过500m运距综合单价增加费用0.70元/m3。</t>
  </si>
  <si>
    <t>-e</t>
  </si>
  <si>
    <t>204-1</t>
  </si>
  <si>
    <t>路基填筑（包括填前压实）</t>
  </si>
  <si>
    <t>利用土方</t>
  </si>
  <si>
    <r>
      <rPr>
        <sz val="10"/>
        <color indexed="8"/>
        <rFont val="Arial Narrow"/>
        <family val="2"/>
      </rPr>
      <t xml:space="preserve">     </t>
    </r>
    <r>
      <rPr>
        <sz val="10"/>
        <color indexed="8"/>
        <rFont val="宋体"/>
        <family val="3"/>
        <charset val="134"/>
      </rPr>
      <t>低填浅挖、半填半挖、陡坡地段、填挖交界、新旧路衔接等特殊路基台阶设置；便道、便涵填筑及维护、施工便道及本工区社会车辆通行路段及施工点洒水抑尘；基底翻松、压实、挖台阶；</t>
    </r>
    <r>
      <rPr>
        <sz val="10"/>
        <color indexed="8"/>
        <rFont val="Arial Narrow"/>
        <family val="2"/>
      </rPr>
      <t>.</t>
    </r>
    <r>
      <rPr>
        <sz val="10"/>
        <color indexed="8"/>
        <rFont val="宋体"/>
        <family val="3"/>
        <charset val="134"/>
      </rPr>
      <t>临时排水、</t>
    </r>
    <r>
      <rPr>
        <sz val="10"/>
        <color indexed="8"/>
        <rFont val="Arial Narrow"/>
        <family val="2"/>
      </rPr>
      <t xml:space="preserve"> </t>
    </r>
    <r>
      <rPr>
        <sz val="10"/>
        <color indexed="8"/>
        <rFont val="宋体"/>
        <family val="3"/>
        <charset val="134"/>
      </rPr>
      <t>翻晒；机械整平、分层摊铺；洒水、压实（含小型机具夯实）、刷坡、路基补强；修整边坡、路床整型、路床交验、进出车辆冲洗（含社会车辆）等所有与填方有关的工作内容。</t>
    </r>
  </si>
  <si>
    <t xml:space="preserve">    依据图纸所示地面线、路基设计横断面图并经现场实际验收合格，按平均断面面积法计算压实的体积，按双方核定的设计（含变更设计）内的数量以立方米为单位计量；满足施工需要，低填浅挖、半填半挖、填挖交界、陡坡地段、新旧路衔接等特殊路基台阶开挖及回填、预留路基宽度宽填的填方量、便道、便涵填筑及维护、施工便道及本工区社会车辆通行路段及施工点洒水抑尘、台背回填及地面下沉增加的填方量、路基补强所需费用（含大型冲击锤补强，或者采用强夯机夯实发生的费用）、安全防护及交通维护措施、进出车辆冲洗（含社会车辆）等作为路基填筑的附属工作，费用已含在综合单价中，不另行计量。特别说明：必须严格按照施工规范施工，至少配备26t以上压路机，确保路基压实度符合要求，当甲方发现填方路基完工后沉降可以随时要求乙方配备大型冲击锤补强，或者采用强夯机夯实，发生的费用由乙方承担。</t>
  </si>
  <si>
    <t>利用石方</t>
  </si>
  <si>
    <r>
      <rPr>
        <sz val="10"/>
        <color rgb="FF000000"/>
        <rFont val="Times New Roman"/>
        <family val="1"/>
      </rPr>
      <t xml:space="preserve">       </t>
    </r>
    <r>
      <rPr>
        <sz val="10"/>
        <color indexed="8"/>
        <rFont val="宋体"/>
        <family val="3"/>
        <charset val="134"/>
      </rPr>
      <t>低填浅挖、半填半挖、陡坡地段、填挖交界、新旧路衔接等特殊路基台阶设置；便道、便涵填筑及维护、施工便道及本工区社会车辆通行路段及施工点洒水抑尘洒水抑尘；基底翻松、压实，挖台阶；临时排水、</t>
    </r>
    <r>
      <rPr>
        <sz val="10"/>
        <color indexed="8"/>
        <rFont val="Times New Roman"/>
        <family val="1"/>
      </rPr>
      <t xml:space="preserve"> </t>
    </r>
    <r>
      <rPr>
        <sz val="10"/>
        <color indexed="8"/>
        <rFont val="宋体"/>
        <family val="3"/>
        <charset val="134"/>
      </rPr>
      <t>翻晒；边坡码砌；机械整平、分层摊铺；小石块（或石屑）填缝、找补；洒水、压实（含小型机具夯实）、路基补强；修整边坡、路床整型、路床交验、进出车辆冲洗（含社会车辆）等所有与填方有关的工作内容。</t>
    </r>
  </si>
  <si>
    <t xml:space="preserve">    依据图纸所示地面线、路基设计横断面图并经现场实际验收合格，按平均断面面积法计算压实的体积，按双方核定的设计（含变更设计）内的数量以立方米为单位计量；满足施工需要，低填浅挖、半填半挖、填挖交界、陡坡地段、新旧路衔接等特殊路基台阶开挖及回填、预留路基宽度宽填的填方量、便涵填筑及维护、施工便道及本工区社会车辆通行路段及施工点洒水抑尘洒水抑尘、台背回填及地面下沉增加的填方量、路基补强所需费用（含大型冲击锤补强，或者采用强夯机夯实发生的费用）、安全防护及交通维护措施、进出车辆冲洗（含社会车辆）等作为路基填筑的附属工作，费用已含在综合单价中，不另行计量。特别说明：必须严格按照施工规范施工，至少配备26t以上压路机，确保路基压实度符合要求，当甲方发现填方路基完工后沉降可以随时要求乙方配备大型冲击锤补强，或者采用强夯机夯实，发生的费用由乙方承担。</t>
  </si>
  <si>
    <t>渣土车弃土、石</t>
  </si>
  <si>
    <t>m³</t>
  </si>
  <si>
    <t>施工便道便涵填筑及维护、施工便道及本工区社会车辆通行路段及施工点洒水抑尘；施工点运至弃土场沿线道路的清扫、清洗、抑尘；河道等水系污染的清理、水土保持、各种污染物、噪声、有害气体等的处理；弃土场整平及临时排水、弃土场污染处理、弃土整型、压实、进出车辆冲洗（含社会车辆）等所有与之有关的工作内容。</t>
  </si>
  <si>
    <t>如本项目弃土需使用渣土车外运，计价规则如下：弃方（天然方）＝9.25元/m3（3km内运输）+超过3km每增500m运费增加0.98元/m3。                                                          依据图纸所示地面线、路基设计横断面图、图纸所示路基土石比例（实际如有不符，不予调整）并经现场实际验收合格，采用平均断面面积法计算，按照天然密实体积按双方核定的实际发生的数量以立方米为单位计量；便道便涵填筑及维护、施工便道及本工区社会车辆通行路段及施工点洒水抑尘、进出车辆冲洗（含社会车辆）等费用已含在综合单价中，不另行计量；安全防护及交通维护措施、安全人员等所需费用已含在综合单价中，不另行计量；</t>
  </si>
  <si>
    <t>205-1</t>
  </si>
  <si>
    <t>软土地基处理</t>
  </si>
  <si>
    <t>回填级配碎石</t>
  </si>
  <si>
    <t>含便道修筑及维护、基底清理、填前压实；临时排水、级配碎石采购、分层铺筑、分层碾压、修整边坡、进出车辆冲洗（含社会车辆）等所有与换填有关的工作内容。含外购材料75元/m³碎石混合料</t>
  </si>
  <si>
    <t>依据图纸所示位置和断面尺寸并经现场实际验收合格，按图示换填级配碎石材料密实体积按双方核定的设计（含变更设计）内的数量以立方米为单位计量；计量时须提供现场测量、签认的映像资料。所有材料、设备及便道填筑及维护、进出车辆冲洗（含社会车辆）等均由乙方提供及实施，费用已含在综合单价中，不另行计量。</t>
  </si>
  <si>
    <t>土工织物</t>
  </si>
  <si>
    <t>土工格栅</t>
  </si>
  <si>
    <t>m2</t>
  </si>
  <si>
    <r>
      <rPr>
        <sz val="10"/>
        <color indexed="8"/>
        <rFont val="Arial Narrow"/>
        <family val="2"/>
      </rPr>
      <t xml:space="preserve">        </t>
    </r>
    <r>
      <rPr>
        <sz val="10"/>
        <color indexed="8"/>
        <rFont val="宋体"/>
        <family val="3"/>
        <charset val="134"/>
      </rPr>
      <t>清理下承层；场内运输、装卸、铺设及固定；接缝处理（搭接、缝接、</t>
    </r>
    <r>
      <rPr>
        <sz val="10"/>
        <color indexed="8"/>
        <rFont val="Arial Narrow"/>
        <family val="2"/>
      </rPr>
      <t xml:space="preserve"> </t>
    </r>
    <r>
      <rPr>
        <sz val="10"/>
        <color indexed="8"/>
        <rFont val="宋体"/>
        <family val="3"/>
        <charset val="134"/>
      </rPr>
      <t>粘接）；边缘处理等所有与土工格栅有关的工作内容。</t>
    </r>
  </si>
  <si>
    <r>
      <rPr>
        <sz val="10"/>
        <color rgb="FF000000"/>
        <rFont val="Arial Narrow"/>
        <family val="2"/>
      </rPr>
      <t xml:space="preserve">         </t>
    </r>
    <r>
      <rPr>
        <sz val="10"/>
        <color rgb="FF000000"/>
        <rFont val="宋体"/>
        <family val="3"/>
        <charset val="134"/>
      </rPr>
      <t>依据图纸所示位置和规格、型号，按土层中分层铺设土工格栅的累计净面积并经现场实际验收合格按双方核定的设计（含变更设计）内的数量以平方米为单位计量；接缝的重叠面积和边缘的包裹面积不予计量；土工格栅由甲方提供，锚钉等其余所有材料由乙方自制提供，费用已含在综合单价中，不另行计量。计量时须提供现场测量、签认的映像资料。安全防护设施等费用已含在综合单价中，不另行计量。</t>
    </r>
  </si>
  <si>
    <t>填挖交界处理</t>
  </si>
  <si>
    <t>425-1</t>
  </si>
  <si>
    <t>给水、雨污水管道</t>
  </si>
  <si>
    <t>雨污水管</t>
  </si>
  <si>
    <t>b-1</t>
  </si>
  <si>
    <t>挖基础（挖方段路基）</t>
  </si>
  <si>
    <t xml:space="preserve">   便道修通及维护、场地清理；排水；基坑开挖（含钻爆）；基坑支护；基坑检查、修整；基坑回填、压实；弃方清运至指定弃土场整平、安全防护、进出车辆冲洗（含社会车辆）等所有与清理现场有关的工作内容。（综合的单价含回填管道）</t>
  </si>
  <si>
    <t xml:space="preserve">   依据图纸所示地面线、图纸所示开挖土石比例（实际如有不符，不予调整）并经现场实际验收合格，按照天然密实体积按双方核定的设计（含变更设计）内的数量以立方米为单位计量(设计外的开挖数量及费用已含在综合单价内，不另行计算)。安全防护设施、安全人员、进出车辆冲洗（含社会车辆）等所需费用已含在综合单价中，不另行计量；该单价为挖基坑综合单价，含回填土方及分层碾压费用。回填土方不予另行计量。</t>
  </si>
  <si>
    <t>b-2</t>
  </si>
  <si>
    <t>挖基础（填方段路基）</t>
  </si>
  <si>
    <t xml:space="preserve">   依据图纸所示地面线、图纸所示开挖土石比例（实际如有不符，不予调整）并经现场实际验收合格，按照密实体积按双方核定的设计（含变更设计）内的数量以立方米为单位计量(设计外的开挖数量及费用已含在综合单价内，不另行计算)。安全防护设施、安全人员、进出车辆冲洗（含社会车辆）等所需费用已含在综合单价中，不另行计量；该单价为挖基坑综合单价，含回填土方及分层碾压费用。回填土方不予另行计量。</t>
  </si>
  <si>
    <t>b-3</t>
  </si>
  <si>
    <t>m</t>
  </si>
  <si>
    <t>场地清理；圆管卸车；安装、接缝；防水、防冻、防腐措施等所有与管节安装有关的工作内容。</t>
  </si>
  <si>
    <t xml:space="preserve">    依据图纸所示位置及断面尺寸，并经现场实际验收合格按双方核定的设计（含变更设计）内的数量以米为单位计量；除圆管管节由甲方提供外，其余所有材料、设备（含吊车、挖机、油毛毡、沥青麻絮等）、安全防护设施等均由乙方提供及实施，费用（含圆管卸车费用；二次调拨、搬运）已含在综合单价中，不另行计量。</t>
  </si>
  <si>
    <t>b-4</t>
  </si>
  <si>
    <t>b-5</t>
  </si>
  <si>
    <t>b-6</t>
  </si>
  <si>
    <r>
      <rPr>
        <sz val="10"/>
        <color rgb="FF000000"/>
        <rFont val="宋体"/>
        <family val="3"/>
        <charset val="134"/>
      </rPr>
      <t>雨水管</t>
    </r>
    <r>
      <rPr>
        <sz val="10"/>
        <color rgb="FF000000"/>
        <rFont val="Arial Narrow"/>
        <family val="2"/>
      </rPr>
      <t xml:space="preserve">
dn1200</t>
    </r>
    <r>
      <rPr>
        <sz val="10"/>
        <color rgb="FF000000"/>
        <rFont val="宋体"/>
        <family val="3"/>
        <charset val="134"/>
      </rPr>
      <t>Ⅱ级钢筋混凝土管</t>
    </r>
  </si>
  <si>
    <t>b-7</t>
  </si>
  <si>
    <r>
      <rPr>
        <sz val="10"/>
        <color rgb="FF000000"/>
        <rFont val="宋体"/>
        <family val="3"/>
        <charset val="134"/>
      </rPr>
      <t>雨水管</t>
    </r>
    <r>
      <rPr>
        <sz val="10"/>
        <color rgb="FF000000"/>
        <rFont val="Arial Narrow"/>
        <family val="2"/>
      </rPr>
      <t xml:space="preserve">
dn1500</t>
    </r>
    <r>
      <rPr>
        <sz val="10"/>
        <color rgb="FF000000"/>
        <rFont val="宋体"/>
        <family val="3"/>
        <charset val="134"/>
      </rPr>
      <t>Ⅱ级钢筋混凝土管</t>
    </r>
  </si>
  <si>
    <t>b-8</t>
  </si>
  <si>
    <t>b-9</t>
  </si>
  <si>
    <r>
      <t>C25</t>
    </r>
    <r>
      <rPr>
        <sz val="10"/>
        <rFont val="宋体"/>
        <family val="3"/>
        <charset val="134"/>
      </rPr>
      <t>砼基础</t>
    </r>
  </si>
  <si>
    <t xml:space="preserve">   场地清理；围堰、排水，基坑支护；基础模板制作、安装、拆除；混凝土浇筑、养护；施工缝、沉降缝设置、处理等所有与砼基础有关的工作内容。</t>
  </si>
  <si>
    <t xml:space="preserve">    依据图纸所示位置及断面尺寸，并经现场实际验收合格按双方核定的设计（含变更设计）内的数量以立方米为单位计量；除砼由甲方提供外，其余所有材料、设备（含吊车、挖机、天泵、发电机及施工用电设施等）、安全防护等均由乙方提供及实施，费用已含在综合单价中，不另行计量。</t>
  </si>
  <si>
    <t>b-11</t>
  </si>
  <si>
    <t>污水管基砂砾垫层</t>
  </si>
  <si>
    <r>
      <rPr>
        <sz val="9.5"/>
        <color rgb="FF000000"/>
        <rFont val="Times New Roman"/>
        <family val="1"/>
      </rPr>
      <t xml:space="preserve">       </t>
    </r>
    <r>
      <rPr>
        <sz val="9.5"/>
        <color rgb="FF000000"/>
        <rFont val="宋体"/>
        <family val="3"/>
        <charset val="134"/>
      </rPr>
      <t>便道填筑及维护、挖基、基坑排水、基底清理；材料采购、运输、铺筑、碾压等所有与换填有关的工作内容。</t>
    </r>
  </si>
  <si>
    <t xml:space="preserve">    依据图纸所示位置及断面尺寸，并经现场实际验收合格按双方核定的设计（含变更设计）内的数量以立方米为单位计量；所有材料、设备及便道填筑及维护、安全防护设施等均由乙方提供及实施，费用已含在综合单价中，不另行计量。</t>
  </si>
  <si>
    <t>b-12</t>
  </si>
  <si>
    <t>管基、竖井回填中粗砂</t>
  </si>
  <si>
    <r>
      <rPr>
        <sz val="9.5"/>
        <color rgb="FF000000"/>
        <rFont val="Times New Roman"/>
        <family val="1"/>
      </rPr>
      <t xml:space="preserve">       </t>
    </r>
    <r>
      <rPr>
        <sz val="9.5"/>
        <color rgb="FF000000"/>
        <rFont val="宋体"/>
        <family val="3"/>
        <charset val="134"/>
      </rPr>
      <t>便道填筑及维护、挖基、基坑排水、基底清理；材料采购、运输、铺筑、碾压等所有与垫层有关的工作内容。</t>
    </r>
  </si>
  <si>
    <t xml:space="preserve">    依据图纸所示位置及断面尺寸，并经现场实际验收合格按双方核定的设计（含变更设计）内的数量以立方米为单位计量；所有材料、设备及便道填筑及维护、安全防护设施等均由乙方提供及实施，费用已含在综合单价中，不另行计量。（含砂砾采购）</t>
  </si>
  <si>
    <t>Φ1250检查井</t>
  </si>
  <si>
    <t>座</t>
  </si>
  <si>
    <t>c-1</t>
  </si>
  <si>
    <t>C25砼基础、及垫层</t>
  </si>
  <si>
    <t xml:space="preserve">    依据图纸所示位置及断面尺寸，并经现场实际验收合格按双方核定的设计（含变更设计）内的数量以立方米为单位计量；除砼由甲方提供外，其余所有材料、设备（含吊车、挖机、天泵、地泵、发电机及施工用电设施等）、安全防护等均由乙方提供及实施，费用已含在综合单价中，不另行计量。</t>
  </si>
  <si>
    <t>c-2</t>
  </si>
  <si>
    <r>
      <rPr>
        <sz val="10"/>
        <color rgb="FF000000"/>
        <rFont val="Arial Narrow"/>
        <family val="2"/>
      </rPr>
      <t>C30</t>
    </r>
    <r>
      <rPr>
        <sz val="10"/>
        <color rgb="FF000000"/>
        <rFont val="宋体"/>
        <family val="3"/>
        <charset val="134"/>
      </rPr>
      <t>井壁砼、盖板砼</t>
    </r>
  </si>
  <si>
    <t xml:space="preserve">   场地清理；排水；墙身、盖板模板制作、安装、拆除；混凝土浇筑、养护；施工缝、沉降缝设置、处理等所有与端墙墙身有关的工作内容。</t>
  </si>
  <si>
    <t xml:space="preserve">    依据图纸所示位置及断面尺寸，并经现场实际验收合格按双方核定的设计（含变更设计）内的数量以立方米为单位计量；除砼由甲方提供外，其余所有材料（含沥青麻絮等）、设备（含吊车、挖机、天泵、地泵、发电机及施工用电设施等）、安全防护、踏步钢筋安装、井内垃圾清运等均由乙方提供及实施，费用已含在综合单价中，不另行计量。</t>
  </si>
  <si>
    <t>c-3</t>
  </si>
  <si>
    <t>预制井筒及井盖安装</t>
  </si>
  <si>
    <t>处</t>
  </si>
  <si>
    <t>场地清理；井筒、井盖卸车；安装、接缝；防水措施等所有与管节安装有关的工作内容。</t>
  </si>
  <si>
    <t xml:space="preserve">    依据图纸所示位置及断面尺寸，并经现场实际验收合格按双方核定的设计（含变更设计）内的数量以处为单位计量；除井筒、井盖由甲方提供外，其余所有材料、设备（含吊车、挖机、油毛毡、沥青麻絮等）、安全防护设施、含井内垃圾清运等均由乙方提供及实施，费用（含井筒、井盖卸车费用；二次调拨、搬运）已含在综合单价中，不另行计量。</t>
  </si>
  <si>
    <t>c-4</t>
  </si>
  <si>
    <t>钢筋制作安装</t>
  </si>
  <si>
    <t>kg</t>
  </si>
  <si>
    <t xml:space="preserve">    场地清理、场地硬化；钢筋的保护、储存及除锈；钢筋整直、接头；钢筋截断、弯曲、焊接；钢筋安设、支承及固定等所有与钢筋有关的工作内容。</t>
  </si>
  <si>
    <t xml:space="preserve">    依据图纸所示及钢筋表所列钢筋质量并经现场实际验收合格按双方核定的设计（含变更设计）内的数量以千克为单位计量；除钢筋材料由甲方提供外，其余所有材料（含固定钢筋的材料、定位架立钢筋、钢筋接头、吊装钢筋、钢板、铁丝等作为钢筋作业的附属工作）、设备（含吊车、挖机、发电机及施工用电设施等）、安全防护等均由乙方提供及实施，费用已含在综合单价中，不另行计量。（注：钢筋损耗按设计图纸数量加1.5%损耗控制，如超过控制数量，超过部份按市价在乙方工程款中扣除。）</t>
  </si>
  <si>
    <t>Φ1000检查井</t>
  </si>
  <si>
    <t>d-1</t>
  </si>
  <si>
    <t>d-2</t>
  </si>
  <si>
    <t>d-3</t>
  </si>
  <si>
    <t>d-4</t>
  </si>
  <si>
    <t>Φ1500检查井</t>
  </si>
  <si>
    <t>e-1</t>
  </si>
  <si>
    <t>e-2</t>
  </si>
  <si>
    <t>e-3</t>
  </si>
  <si>
    <t>e-4</t>
  </si>
  <si>
    <t xml:space="preserve">   -f</t>
  </si>
  <si>
    <t>方形检查井</t>
  </si>
  <si>
    <t>f-1</t>
  </si>
  <si>
    <t>f-2</t>
  </si>
  <si>
    <t>f-3</t>
  </si>
  <si>
    <t>f-4</t>
  </si>
  <si>
    <r>
      <rPr>
        <sz val="9.5"/>
        <color theme="1"/>
        <rFont val="宋体"/>
        <family val="3"/>
        <charset val="134"/>
      </rPr>
      <t xml:space="preserve">    场地清理、场地硬化；钢筋的保护、储存及除锈；钢筋整直、接头；钢筋截断、弯曲、焊接；钢筋安设、支承及固定</t>
    </r>
    <r>
      <rPr>
        <sz val="9.5"/>
        <color theme="1"/>
        <rFont val="宋体"/>
        <family val="3"/>
        <charset val="134"/>
      </rPr>
      <t>等所有与钢筋有关的工作内容。</t>
    </r>
  </si>
  <si>
    <t>备注：本次招标项目要求施工队必须配备足够的现场技术人员（其中：至少配备1名专业测量技术人员,及至少配备GPS和水准测量仪器各1台）；各施工队机械配备必须要求使用26t以上的压路机、洒水车,机械数量必须满足甲方施工要求；如甲方赶工期要求增加设备，乙方必须无条件增加，增加费用已包含在劳务分包工程量清单综合单价中；乙方在施工过程中必须满足当地的水保、环保要求，配备相应的环保设施；各施工队在中标进场前必须提供对劳务及工作人员进行投保，投保险种：无记名，人身意外伤害险，保险额伤亡险不低60万元，伤害险不低于10万元。机动车辆要求必须投保强制性保险和第三责任险（100万元以上）。</t>
  </si>
  <si>
    <t xml:space="preserve">      上述因素所产生的费用包含在综合单价内。</t>
  </si>
  <si>
    <t xml:space="preserve">      1、以上综合单价均包含税金（乙方须向甲方提供正式的“增值税专用发票”、发票税目为“工程服务”，发票税率为“9%”，开具税票所需缴纳的一切税费由乙方自行承担).</t>
  </si>
  <si>
    <t xml:space="preserve">      2、上述项目单价已充分考虑本项目的施工特点（如机械使用低、二次装运、可能会出现的窝工和误工等费用），因此在项目实施中不考虑任何原因的费用和工期索赔。</t>
  </si>
  <si>
    <t xml:space="preserve">      3、乙方在施工过程中应充分了解当地水系，负责及时满足当地村民灌溉、排水排洪所需。</t>
  </si>
  <si>
    <t xml:space="preserve">      4、土石方结算按路基设计图纸计算，土石比不予调整。</t>
  </si>
  <si>
    <t xml:space="preserve">      5、渣土车弃土、石运输由项目经理部决定是否使用或不使用</t>
  </si>
  <si>
    <r>
      <rPr>
        <sz val="10"/>
        <color theme="1"/>
        <rFont val="宋体"/>
        <family val="3"/>
        <charset val="134"/>
        <scheme val="minor"/>
      </rPr>
      <t xml:space="preserve">      6</t>
    </r>
    <r>
      <rPr>
        <sz val="10"/>
        <color theme="1"/>
        <rFont val="宋体"/>
        <family val="3"/>
        <charset val="134"/>
        <scheme val="minor"/>
      </rPr>
      <t>、上述清单中车辆进出施工现场清洗费用（含社会车辆）已含在综合单价中，不另行计价。</t>
    </r>
  </si>
  <si>
    <t>依据图纸所示位置及范围并经现场实际验收合格，按路基开挖线或填筑边线之间的水平投影面积按双方核定的设计（含变更设计）内的数量，以立方米为单位计量。灌木、竹林、树木的砍伐及挖根、台阶开挖、施工便道（便道硬化所用材料由甲方提供，乙方负责摊铺）、便涵修建及维护（圆管材料由甲方提供，乙方负责修建及维护）、施工便道及施工区洒水抑尘、路基范围以外临时工程用地、场地清理、取、弃土场等清除表土费用、切割清除房屋门口砼路面费用及弃土整平费用、安全防护及交通维护措施费等、进出车辆冲洗（含社会车辆）已含在综合单价中，不另行计量。运输1km内已含在挖方综合单价中，不单独计价，每超过500m运距综合单价增加费用0.70元/m3。</t>
  </si>
  <si>
    <t>上饶国际医疗旅游先行区核心区道路网建设项目                                                                                                                                           路基工程劳务分包LJFB-2标段工程量清单（先行1～2路)</t>
    <phoneticPr fontId="31" type="noConversion"/>
  </si>
  <si>
    <t>上饶国际医疗旅游先行区核心区道路网建设项目                                                                                                                                           路基工程劳务分包LJFB-3标段工程量清单（湖东路、滨湖(康盛大道到320国道段)大道）</t>
    <phoneticPr fontId="31" type="noConversion"/>
  </si>
  <si>
    <t>如本项目弃土需使用渣土车外运，计价规则如下：弃方（天然方）＝9.25元/m3（3km内运输）+超过3km每增500m运费增加0.98元/m3。                                                          依据图纸所示地面线、路基设计横断面图、图纸所示路基土石比例（实际如有不符，不予调整）并经现场实际验收合格，采用平均断面面积法计算，按照天然密实体积按双方核定的实际发生的数量以立方米为单位计量；便道便涵填筑及维护、施工便道及本工区社会车辆通行路段及施工点洒水抑尘、进出车辆冲洗（含社会车辆）等费用已含在综合单价中，不另行计量；安全防护及交通维护措施、安全人员等所需费用已含在综合单价中，不另行计量；</t>
    <phoneticPr fontId="31" type="noConversion"/>
  </si>
  <si>
    <t xml:space="preserve">依据图纸所示地面线、路基设计横断面图、图纸所示路基土石比例（实际如有不符，不予调整）并经现场实际验收合格，采用平均断面面积法计算，按照天然密实体积按双方核定的设计（含变更设计）内的数量以立方米为单位计量；便道便涵填筑及维护、 台阶开挖、施工便道及本工区社会车辆通行路段及施工点洒水抑尘、路床顶面以下挖松深300mm 再压实、安全防护及交通维护措施费、进出车辆冲洗（含社会车辆）等作为挖土方的附属工作，不另行计量；边沟、排水沟、截水沟、涵洞等排水、涵洞工程等开挖土方费用已含在综合单价中，不另行计量。运输1km内已含在挖方综合单价中，不单独计价，每超过500m运距综合单价增加费用0.70元/m3。
</t>
    <phoneticPr fontId="31" type="noConversion"/>
  </si>
  <si>
    <t>污水管
DN400内压增强管</t>
    <phoneticPr fontId="31" type="noConversion"/>
  </si>
  <si>
    <t>场地清理；管材卸车、保管、安装、接缝；防水、试压等所有与管节安装有关的工作内容。</t>
    <phoneticPr fontId="31" type="noConversion"/>
  </si>
  <si>
    <t xml:space="preserve">    依据图纸所示位置及断面尺寸，并经现场实际验收合格按双方核定的设计（含变更设计）内的数量以米为单位计量；除管材由甲方供应外（包含接头、橡皮圈），其余所有材料、设备、安全防护设施等均由乙方提供及实施，费用已含在综合单价中，不另行计量。</t>
    <phoneticPr fontId="31" type="noConversion"/>
  </si>
  <si>
    <r>
      <t>雨水管</t>
    </r>
    <r>
      <rPr>
        <sz val="10"/>
        <color rgb="FF000000"/>
        <rFont val="Arial Narrow"/>
        <family val="2"/>
      </rPr>
      <t xml:space="preserve">
dn1000</t>
    </r>
    <r>
      <rPr>
        <sz val="10"/>
        <color rgb="FF000000"/>
        <rFont val="宋体"/>
        <family val="3"/>
        <charset val="134"/>
      </rPr>
      <t>内压增强管</t>
    </r>
    <phoneticPr fontId="31" type="noConversion"/>
  </si>
  <si>
    <r>
      <t>雨水管</t>
    </r>
    <r>
      <rPr>
        <sz val="10"/>
        <color rgb="FF000000"/>
        <rFont val="Arial Narrow"/>
        <family val="2"/>
      </rPr>
      <t xml:space="preserve">
dn800</t>
    </r>
    <r>
      <rPr>
        <sz val="10"/>
        <color rgb="FF000000"/>
        <rFont val="宋体"/>
        <family val="3"/>
        <charset val="134"/>
      </rPr>
      <t>内压增强管</t>
    </r>
    <phoneticPr fontId="31" type="noConversion"/>
  </si>
  <si>
    <r>
      <t>雨水管</t>
    </r>
    <r>
      <rPr>
        <sz val="10"/>
        <color rgb="FF000000"/>
        <rFont val="Arial Narrow"/>
        <family val="2"/>
      </rPr>
      <t xml:space="preserve">
dn600</t>
    </r>
    <r>
      <rPr>
        <sz val="10"/>
        <color rgb="FF000000"/>
        <rFont val="宋体"/>
        <family val="3"/>
        <charset val="134"/>
      </rPr>
      <t>内压增强管</t>
    </r>
    <phoneticPr fontId="31" type="noConversion"/>
  </si>
</sst>
</file>

<file path=xl/styles.xml><?xml version="1.0" encoding="utf-8"?>
<styleSheet xmlns="http://schemas.openxmlformats.org/spreadsheetml/2006/main">
  <numFmts count="4">
    <numFmt numFmtId="176" formatCode="0.00_);[Red]\(0.00\)"/>
    <numFmt numFmtId="177" formatCode="0_ "/>
    <numFmt numFmtId="178" formatCode="#,##0.00_ "/>
    <numFmt numFmtId="179" formatCode="0.00_ "/>
  </numFmts>
  <fonts count="37">
    <font>
      <sz val="11"/>
      <color theme="1"/>
      <name val="宋体"/>
      <charset val="134"/>
      <scheme val="minor"/>
    </font>
    <font>
      <sz val="10"/>
      <color theme="1"/>
      <name val="宋体"/>
      <charset val="134"/>
      <scheme val="minor"/>
    </font>
    <font>
      <sz val="10"/>
      <name val="宋体"/>
      <charset val="134"/>
      <scheme val="minor"/>
    </font>
    <font>
      <b/>
      <sz val="20"/>
      <color theme="1"/>
      <name val="宋体"/>
      <charset val="134"/>
      <scheme val="minor"/>
    </font>
    <font>
      <b/>
      <sz val="10"/>
      <color theme="1"/>
      <name val="宋体"/>
      <charset val="134"/>
      <scheme val="minor"/>
    </font>
    <font>
      <b/>
      <sz val="12"/>
      <name val="宋体"/>
      <charset val="134"/>
    </font>
    <font>
      <sz val="12"/>
      <name val="宋体"/>
      <charset val="134"/>
    </font>
    <font>
      <sz val="10"/>
      <name val="宋体"/>
      <charset val="134"/>
    </font>
    <font>
      <sz val="10"/>
      <color theme="1"/>
      <name val="宋体"/>
      <charset val="134"/>
    </font>
    <font>
      <sz val="10"/>
      <name val="宋体"/>
      <charset val="134"/>
    </font>
    <font>
      <sz val="10"/>
      <color theme="1"/>
      <name val="宋体"/>
      <charset val="134"/>
      <scheme val="minor"/>
    </font>
    <font>
      <sz val="10"/>
      <name val="Arial Narrow"/>
      <family val="2"/>
    </font>
    <font>
      <sz val="10"/>
      <color indexed="8"/>
      <name val="Arial Narrow"/>
      <family val="2"/>
    </font>
    <font>
      <sz val="10"/>
      <color rgb="FF000000"/>
      <name val="宋体"/>
      <family val="3"/>
      <charset val="134"/>
      <scheme val="minor"/>
    </font>
    <font>
      <sz val="10"/>
      <color rgb="FF000000"/>
      <name val="Times New Roman"/>
      <family val="1"/>
    </font>
    <font>
      <sz val="9.5"/>
      <color theme="1"/>
      <name val="宋体"/>
      <family val="3"/>
      <charset val="134"/>
      <scheme val="minor"/>
    </font>
    <font>
      <sz val="9.5"/>
      <name val="宋体"/>
      <family val="3"/>
      <charset val="134"/>
    </font>
    <font>
      <sz val="10"/>
      <color rgb="FF000000"/>
      <name val="Arial Narrow"/>
      <family val="2"/>
    </font>
    <font>
      <sz val="10"/>
      <color rgb="FF000000"/>
      <name val="宋体"/>
      <family val="3"/>
      <charset val="134"/>
      <scheme val="major"/>
    </font>
    <font>
      <sz val="10"/>
      <color rgb="FF000000"/>
      <name val="宋体"/>
      <family val="3"/>
      <charset val="134"/>
    </font>
    <font>
      <sz val="9.5"/>
      <color theme="1"/>
      <name val="宋体"/>
      <family val="3"/>
      <charset val="134"/>
    </font>
    <font>
      <sz val="9.5"/>
      <color rgb="FF000000"/>
      <name val="Times New Roman"/>
      <family val="1"/>
    </font>
    <font>
      <sz val="10"/>
      <name val="宋体"/>
      <family val="3"/>
      <charset val="134"/>
      <scheme val="minor"/>
    </font>
    <font>
      <sz val="11"/>
      <color theme="1"/>
      <name val="宋体"/>
      <family val="3"/>
      <charset val="134"/>
      <scheme val="minor"/>
    </font>
    <font>
      <sz val="12"/>
      <name val="宋体"/>
      <family val="3"/>
      <charset val="134"/>
    </font>
    <font>
      <sz val="12"/>
      <color rgb="FF000000"/>
      <name val="宋体"/>
      <family val="3"/>
      <charset val="134"/>
    </font>
    <font>
      <sz val="10"/>
      <color indexed="8"/>
      <name val="宋体"/>
      <family val="3"/>
      <charset val="134"/>
    </font>
    <font>
      <sz val="10"/>
      <color indexed="8"/>
      <name val="Times New Roman"/>
      <family val="1"/>
    </font>
    <font>
      <sz val="9.5"/>
      <color rgb="FF000000"/>
      <name val="宋体"/>
      <family val="3"/>
      <charset val="134"/>
    </font>
    <font>
      <sz val="10"/>
      <name val="宋体"/>
      <family val="3"/>
      <charset val="134"/>
    </font>
    <font>
      <sz val="10"/>
      <color theme="1"/>
      <name val="宋体"/>
      <family val="3"/>
      <charset val="134"/>
      <scheme val="minor"/>
    </font>
    <font>
      <sz val="9"/>
      <name val="宋体"/>
      <family val="3"/>
      <charset val="134"/>
      <scheme val="minor"/>
    </font>
    <font>
      <sz val="10"/>
      <name val="宋体"/>
      <family val="3"/>
      <charset val="134"/>
      <scheme val="major"/>
    </font>
    <font>
      <b/>
      <sz val="20"/>
      <color theme="1"/>
      <name val="宋体"/>
      <family val="3"/>
      <charset val="134"/>
      <scheme val="minor"/>
    </font>
    <font>
      <b/>
      <sz val="10"/>
      <color theme="1"/>
      <name val="宋体"/>
      <family val="3"/>
      <charset val="134"/>
      <scheme val="minor"/>
    </font>
    <font>
      <b/>
      <sz val="12"/>
      <name val="宋体"/>
      <family val="3"/>
      <charset val="134"/>
    </font>
    <font>
      <sz val="10"/>
      <color theme="1"/>
      <name val="宋体"/>
      <family val="3"/>
      <charset val="134"/>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indexed="8"/>
      </top>
      <bottom/>
      <diagonal/>
    </border>
    <border>
      <left style="thin">
        <color indexed="8"/>
      </left>
      <right/>
      <top style="thin">
        <color indexed="8"/>
      </top>
      <bottom style="thin">
        <color indexed="8"/>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844">
    <xf numFmtId="0" fontId="0" fillId="0" borderId="0">
      <alignment vertical="center"/>
    </xf>
    <xf numFmtId="0" fontId="6"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6"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6"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6"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6"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6"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6"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6"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6"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6"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6"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6" fillId="0" borderId="0">
      <alignment vertical="center"/>
    </xf>
    <xf numFmtId="0" fontId="23" fillId="0" borderId="0"/>
    <xf numFmtId="0" fontId="23" fillId="0" borderId="0">
      <alignment vertical="center"/>
    </xf>
    <xf numFmtId="0" fontId="6" fillId="0" borderId="0">
      <alignment vertical="center"/>
    </xf>
    <xf numFmtId="0" fontId="23" fillId="0" borderId="0">
      <alignment vertical="center"/>
    </xf>
    <xf numFmtId="0" fontId="6" fillId="0" borderId="0">
      <alignment vertical="center"/>
    </xf>
    <xf numFmtId="0" fontId="23" fillId="0" borderId="0">
      <alignment vertical="center"/>
    </xf>
    <xf numFmtId="0" fontId="24" fillId="0" borderId="0">
      <alignment vertical="center"/>
    </xf>
    <xf numFmtId="0" fontId="6" fillId="0" borderId="0">
      <alignment vertical="center"/>
    </xf>
    <xf numFmtId="0" fontId="6"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6" fillId="0" borderId="0">
      <alignment vertical="center"/>
    </xf>
    <xf numFmtId="0" fontId="23" fillId="0" borderId="0">
      <alignment vertical="center"/>
    </xf>
    <xf numFmtId="0" fontId="6" fillId="0" borderId="0">
      <alignment vertical="center"/>
    </xf>
    <xf numFmtId="0" fontId="24" fillId="0" borderId="0">
      <alignment vertical="center"/>
    </xf>
    <xf numFmtId="0" fontId="23" fillId="0" borderId="0"/>
    <xf numFmtId="0" fontId="6" fillId="0" borderId="0">
      <alignment vertical="center"/>
    </xf>
    <xf numFmtId="0" fontId="6" fillId="0" borderId="0">
      <alignment vertical="center"/>
    </xf>
    <xf numFmtId="0" fontId="24" fillId="0" borderId="0">
      <alignment vertical="center"/>
    </xf>
    <xf numFmtId="0" fontId="6" fillId="0" borderId="0">
      <alignment vertical="center"/>
    </xf>
    <xf numFmtId="0" fontId="6" fillId="0" borderId="0">
      <alignment vertical="center"/>
    </xf>
    <xf numFmtId="0" fontId="6" fillId="0" borderId="0">
      <alignment vertical="center"/>
    </xf>
    <xf numFmtId="0" fontId="24" fillId="0" borderId="0">
      <alignment vertical="center"/>
    </xf>
    <xf numFmtId="0" fontId="23" fillId="0" borderId="0"/>
    <xf numFmtId="0" fontId="6" fillId="0" borderId="0">
      <alignment vertical="center"/>
    </xf>
    <xf numFmtId="0" fontId="23" fillId="0" borderId="0"/>
    <xf numFmtId="0" fontId="6" fillId="0" borderId="0">
      <alignment vertical="center"/>
    </xf>
    <xf numFmtId="0" fontId="23" fillId="0" borderId="0"/>
    <xf numFmtId="0" fontId="24" fillId="0" borderId="0">
      <alignment vertical="center"/>
    </xf>
    <xf numFmtId="0" fontId="6" fillId="0" borderId="0">
      <alignment vertical="center"/>
    </xf>
    <xf numFmtId="0" fontId="6" fillId="0" borderId="0">
      <alignment vertical="center"/>
    </xf>
    <xf numFmtId="0" fontId="6" fillId="0" borderId="0">
      <alignment vertical="center"/>
    </xf>
    <xf numFmtId="0" fontId="24" fillId="0" borderId="0">
      <alignment vertical="center"/>
    </xf>
    <xf numFmtId="0" fontId="6" fillId="0" borderId="0">
      <alignment vertical="center"/>
    </xf>
    <xf numFmtId="0" fontId="6" fillId="0" borderId="0">
      <alignment vertical="center"/>
    </xf>
    <xf numFmtId="0" fontId="24" fillId="0" borderId="0">
      <alignment vertical="center"/>
    </xf>
    <xf numFmtId="0" fontId="6" fillId="0" borderId="0">
      <alignment vertical="center"/>
    </xf>
    <xf numFmtId="0" fontId="6" fillId="0" borderId="0">
      <alignment vertical="center"/>
    </xf>
    <xf numFmtId="0" fontId="6" fillId="0" borderId="0">
      <alignment vertical="center"/>
    </xf>
    <xf numFmtId="0" fontId="24" fillId="0" borderId="0">
      <alignment vertical="center"/>
    </xf>
    <xf numFmtId="0" fontId="6" fillId="0" borderId="0">
      <alignment vertical="center"/>
    </xf>
    <xf numFmtId="0" fontId="6"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6" fillId="0" borderId="0">
      <alignment vertical="center"/>
    </xf>
    <xf numFmtId="0" fontId="25" fillId="0" borderId="0">
      <alignment vertical="center"/>
    </xf>
    <xf numFmtId="0" fontId="6" fillId="0" borderId="0">
      <alignment vertical="center"/>
    </xf>
    <xf numFmtId="0" fontId="6"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6" fillId="0" borderId="0"/>
    <xf numFmtId="0" fontId="23" fillId="0" borderId="0">
      <alignment vertical="center"/>
    </xf>
    <xf numFmtId="0" fontId="23" fillId="0" borderId="0"/>
    <xf numFmtId="0" fontId="6"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6" fillId="0" borderId="0"/>
    <xf numFmtId="0" fontId="23" fillId="0" borderId="0">
      <alignment vertical="center"/>
    </xf>
    <xf numFmtId="0" fontId="23" fillId="0" borderId="0"/>
    <xf numFmtId="0" fontId="24" fillId="0" borderId="0"/>
    <xf numFmtId="0" fontId="23" fillId="0" borderId="0">
      <alignment vertical="center"/>
    </xf>
    <xf numFmtId="0" fontId="23" fillId="0" borderId="0"/>
    <xf numFmtId="0" fontId="23" fillId="0" borderId="0">
      <alignment vertical="center"/>
    </xf>
    <xf numFmtId="0" fontId="6"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6" fillId="0" borderId="0"/>
    <xf numFmtId="0" fontId="23" fillId="0" borderId="0">
      <alignment vertical="center"/>
    </xf>
    <xf numFmtId="0" fontId="6" fillId="0" borderId="0"/>
    <xf numFmtId="0" fontId="23" fillId="0" borderId="0">
      <alignment vertical="center"/>
    </xf>
    <xf numFmtId="0" fontId="23" fillId="0" borderId="0">
      <alignment vertical="center"/>
    </xf>
    <xf numFmtId="0" fontId="23" fillId="0" borderId="0">
      <alignment vertical="center"/>
    </xf>
    <xf numFmtId="0" fontId="6" fillId="0" borderId="0"/>
    <xf numFmtId="0" fontId="23" fillId="0" borderId="0">
      <alignment vertical="center"/>
    </xf>
    <xf numFmtId="0" fontId="24" fillId="0" borderId="0"/>
    <xf numFmtId="0" fontId="6" fillId="0" borderId="0">
      <alignment vertical="center"/>
    </xf>
    <xf numFmtId="0" fontId="23" fillId="0" borderId="0">
      <alignment vertical="center"/>
    </xf>
    <xf numFmtId="0" fontId="6" fillId="0" borderId="0">
      <alignment vertical="center"/>
    </xf>
    <xf numFmtId="0" fontId="23" fillId="0" borderId="0">
      <alignment vertical="center"/>
    </xf>
    <xf numFmtId="0" fontId="23" fillId="0" borderId="0">
      <alignment vertical="center"/>
    </xf>
    <xf numFmtId="0" fontId="6"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6" fillId="0" borderId="0">
      <alignment vertical="center"/>
    </xf>
    <xf numFmtId="0" fontId="23" fillId="0" borderId="0">
      <alignment vertical="center"/>
    </xf>
    <xf numFmtId="0" fontId="23" fillId="0" borderId="0">
      <alignment vertical="center"/>
    </xf>
    <xf numFmtId="0" fontId="23" fillId="0" borderId="0">
      <alignment vertical="center"/>
    </xf>
    <xf numFmtId="0" fontId="6" fillId="0" borderId="0">
      <alignment vertical="center"/>
    </xf>
    <xf numFmtId="0" fontId="6"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6" fillId="0" borderId="0">
      <alignment vertical="center"/>
    </xf>
    <xf numFmtId="0" fontId="23" fillId="0" borderId="0">
      <alignment vertical="center"/>
    </xf>
    <xf numFmtId="0" fontId="6" fillId="0" borderId="0">
      <alignment vertical="center"/>
    </xf>
    <xf numFmtId="0" fontId="24" fillId="0" borderId="0">
      <alignment vertical="center"/>
    </xf>
    <xf numFmtId="0" fontId="23" fillId="0" borderId="0">
      <alignment vertical="center"/>
    </xf>
    <xf numFmtId="0" fontId="25"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5"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cellStyleXfs>
  <cellXfs count="189">
    <xf numFmtId="0" fontId="0" fillId="0" borderId="0" xfId="0">
      <alignment vertical="center"/>
    </xf>
    <xf numFmtId="0" fontId="2" fillId="2" borderId="0" xfId="0" applyFont="1" applyFill="1">
      <alignment vertical="center"/>
    </xf>
    <xf numFmtId="49" fontId="1" fillId="2" borderId="0" xfId="0" applyNumberFormat="1" applyFont="1" applyFill="1" applyAlignment="1">
      <alignment horizontal="center" vertical="center"/>
    </xf>
    <xf numFmtId="0" fontId="1" fillId="2" borderId="0" xfId="0" applyFont="1" applyFill="1">
      <alignment vertical="center"/>
    </xf>
    <xf numFmtId="0" fontId="1" fillId="2" borderId="0" xfId="0" applyFont="1" applyFill="1" applyAlignment="1">
      <alignment horizontal="center" vertical="center"/>
    </xf>
    <xf numFmtId="176" fontId="1" fillId="2" borderId="0" xfId="0" applyNumberFormat="1" applyFont="1" applyFill="1" applyAlignment="1">
      <alignment horizontal="center" vertical="center" wrapText="1"/>
    </xf>
    <xf numFmtId="49" fontId="4" fillId="2"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177" fontId="5" fillId="2" borderId="2" xfId="3" applyNumberFormat="1" applyFont="1" applyFill="1" applyBorder="1" applyAlignment="1">
      <alignment horizontal="center" vertical="center" wrapText="1"/>
    </xf>
    <xf numFmtId="0" fontId="6" fillId="2" borderId="2" xfId="3" applyFont="1" applyFill="1" applyBorder="1" applyAlignment="1">
      <alignment horizontal="center" vertical="center" wrapText="1"/>
    </xf>
    <xf numFmtId="177" fontId="6" fillId="2" borderId="2" xfId="3" applyNumberFormat="1" applyFont="1" applyFill="1" applyBorder="1" applyAlignment="1">
      <alignment horizontal="center" vertical="center" wrapText="1"/>
    </xf>
    <xf numFmtId="0" fontId="6" fillId="2" borderId="2" xfId="3" applyFont="1" applyFill="1" applyBorder="1" applyAlignment="1">
      <alignment horizontal="left" vertical="center" wrapText="1"/>
    </xf>
    <xf numFmtId="49" fontId="2" fillId="2" borderId="2" xfId="3" applyNumberFormat="1" applyFont="1" applyFill="1" applyBorder="1" applyAlignment="1">
      <alignment horizontal="center" vertical="center" wrapText="1"/>
    </xf>
    <xf numFmtId="0" fontId="7" fillId="2" borderId="2" xfId="3" applyFont="1" applyFill="1" applyBorder="1" applyAlignment="1">
      <alignment horizontal="center" vertical="center" wrapText="1" shrinkToFit="1"/>
    </xf>
    <xf numFmtId="0" fontId="2" fillId="2" borderId="2" xfId="3" applyFont="1" applyFill="1" applyBorder="1" applyAlignment="1">
      <alignment horizontal="center" vertical="center"/>
    </xf>
    <xf numFmtId="177" fontId="7" fillId="2" borderId="2" xfId="3" applyNumberFormat="1" applyFont="1" applyFill="1" applyBorder="1" applyAlignment="1">
      <alignment horizontal="center" vertical="center" wrapText="1"/>
    </xf>
    <xf numFmtId="177" fontId="1" fillId="2" borderId="2" xfId="0" applyNumberFormat="1" applyFont="1" applyFill="1" applyBorder="1" applyAlignment="1">
      <alignment horizontal="center" vertical="center" wrapText="1"/>
    </xf>
    <xf numFmtId="0" fontId="8" fillId="2" borderId="2" xfId="573" applyFont="1" applyFill="1" applyBorder="1" applyAlignment="1">
      <alignment horizontal="left" vertical="center" wrapText="1"/>
    </xf>
    <xf numFmtId="176" fontId="9" fillId="2" borderId="2" xfId="3" applyNumberFormat="1" applyFont="1" applyFill="1" applyBorder="1" applyAlignment="1">
      <alignment horizontal="left" vertical="center" wrapText="1"/>
    </xf>
    <xf numFmtId="0" fontId="1" fillId="2" borderId="2" xfId="552" applyFont="1" applyFill="1" applyBorder="1" applyAlignment="1">
      <alignment horizontal="center" vertical="center" wrapText="1"/>
    </xf>
    <xf numFmtId="177" fontId="1" fillId="2" borderId="2" xfId="552" applyNumberFormat="1" applyFont="1" applyFill="1" applyBorder="1" applyAlignment="1">
      <alignment horizontal="center" vertical="center" wrapText="1"/>
    </xf>
    <xf numFmtId="0" fontId="10" fillId="2" borderId="2" xfId="552"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7" fillId="2" borderId="2"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177" fontId="7" fillId="2" borderId="2" xfId="0" applyNumberFormat="1" applyFont="1" applyFill="1" applyBorder="1" applyAlignment="1">
      <alignment horizontal="center" vertical="center" wrapText="1"/>
    </xf>
    <xf numFmtId="178" fontId="1" fillId="2" borderId="2" xfId="0" applyNumberFormat="1" applyFont="1" applyFill="1" applyBorder="1" applyAlignment="1">
      <alignment horizontal="center" vertical="center" wrapText="1"/>
    </xf>
    <xf numFmtId="0" fontId="9" fillId="2" borderId="3" xfId="53"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3" xfId="39" applyFont="1" applyFill="1" applyBorder="1" applyAlignment="1">
      <alignment horizontal="center" vertical="center" wrapText="1"/>
    </xf>
    <xf numFmtId="0" fontId="10" fillId="2" borderId="3" xfId="489"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2" xfId="0" applyFont="1" applyFill="1" applyBorder="1" applyAlignment="1">
      <alignment horizontal="left" vertical="center" wrapText="1"/>
    </xf>
    <xf numFmtId="0" fontId="9" fillId="2" borderId="2" xfId="0" applyFont="1" applyFill="1" applyBorder="1" applyAlignment="1">
      <alignment horizontal="left" vertical="center" wrapText="1"/>
    </xf>
    <xf numFmtId="49" fontId="18" fillId="2" borderId="2" xfId="0" applyNumberFormat="1" applyFont="1" applyFill="1" applyBorder="1" applyAlignment="1">
      <alignment horizontal="center" vertical="center" shrinkToFit="1"/>
    </xf>
    <xf numFmtId="0" fontId="18" fillId="2" borderId="2" xfId="0" applyFont="1" applyFill="1" applyBorder="1" applyAlignment="1">
      <alignment horizontal="center" vertical="center" wrapText="1" shrinkToFit="1"/>
    </xf>
    <xf numFmtId="0" fontId="17" fillId="2" borderId="2" xfId="0" applyFont="1" applyFill="1" applyBorder="1" applyAlignment="1">
      <alignment horizontal="center" vertical="center" shrinkToFit="1"/>
    </xf>
    <xf numFmtId="0" fontId="1" fillId="2" borderId="2" xfId="0" applyFont="1" applyFill="1" applyBorder="1" applyAlignment="1">
      <alignment horizontal="center" vertical="center"/>
    </xf>
    <xf numFmtId="0" fontId="8" fillId="2" borderId="2" xfId="568" applyFont="1" applyFill="1" applyBorder="1" applyAlignment="1">
      <alignment vertical="center" wrapText="1"/>
    </xf>
    <xf numFmtId="176" fontId="8" fillId="2" borderId="2" xfId="55" applyNumberFormat="1" applyFont="1" applyFill="1" applyBorder="1" applyAlignment="1">
      <alignment vertical="center" wrapText="1"/>
    </xf>
    <xf numFmtId="49" fontId="17" fillId="2" borderId="2" xfId="0" applyNumberFormat="1" applyFont="1" applyFill="1" applyBorder="1" applyAlignment="1">
      <alignment horizontal="center" vertical="center" shrinkToFit="1"/>
    </xf>
    <xf numFmtId="0" fontId="19" fillId="2" borderId="2" xfId="0" applyFont="1" applyFill="1" applyBorder="1" applyAlignment="1">
      <alignment horizontal="center" vertical="center" wrapText="1" shrinkToFit="1"/>
    </xf>
    <xf numFmtId="176" fontId="8"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center" vertical="center" shrinkToFit="1"/>
    </xf>
    <xf numFmtId="0" fontId="11" fillId="2" borderId="2" xfId="0" applyFont="1" applyFill="1" applyBorder="1" applyAlignment="1">
      <alignment horizontal="center" vertical="center" wrapText="1" shrinkToFit="1"/>
    </xf>
    <xf numFmtId="0" fontId="11" fillId="2" borderId="2" xfId="0" applyFont="1" applyFill="1" applyBorder="1" applyAlignment="1">
      <alignment horizontal="center" vertical="center" shrinkToFi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19" fillId="2" borderId="2" xfId="0" applyFont="1" applyFill="1" applyBorder="1" applyAlignment="1">
      <alignment horizontal="center" vertical="center" shrinkToFit="1"/>
    </xf>
    <xf numFmtId="0" fontId="17" fillId="2" borderId="2" xfId="0" applyFont="1" applyFill="1" applyBorder="1" applyAlignment="1">
      <alignment horizontal="center" vertical="center" wrapText="1" shrinkToFit="1"/>
    </xf>
    <xf numFmtId="0" fontId="1" fillId="2" borderId="2" xfId="0" applyFont="1" applyFill="1" applyBorder="1">
      <alignment vertical="center"/>
    </xf>
    <xf numFmtId="49" fontId="1" fillId="2" borderId="2" xfId="0" applyNumberFormat="1" applyFont="1" applyFill="1" applyBorder="1" applyAlignment="1">
      <alignment horizontal="center" vertical="center"/>
    </xf>
    <xf numFmtId="177" fontId="4" fillId="2" borderId="2" xfId="0" applyNumberFormat="1" applyFont="1" applyFill="1" applyBorder="1" applyAlignment="1">
      <alignment horizontal="center" vertical="center" wrapText="1"/>
    </xf>
    <xf numFmtId="176" fontId="4" fillId="2" borderId="2" xfId="0" applyNumberFormat="1" applyFont="1" applyFill="1" applyBorder="1" applyAlignment="1">
      <alignment horizontal="center" vertical="center" wrapText="1"/>
    </xf>
    <xf numFmtId="176" fontId="1" fillId="2" borderId="2" xfId="0" applyNumberFormat="1" applyFont="1" applyFill="1" applyBorder="1" applyAlignment="1">
      <alignment horizontal="center" vertical="center" wrapText="1"/>
    </xf>
    <xf numFmtId="0" fontId="22" fillId="2" borderId="2" xfId="0" applyFont="1" applyFill="1" applyBorder="1" applyAlignment="1">
      <alignment horizontal="center" vertical="center" wrapText="1"/>
    </xf>
    <xf numFmtId="0" fontId="2" fillId="2" borderId="2" xfId="0" applyFont="1" applyFill="1" applyBorder="1">
      <alignment vertical="center"/>
    </xf>
    <xf numFmtId="176" fontId="1" fillId="2" borderId="2" xfId="0" applyNumberFormat="1" applyFont="1" applyFill="1" applyBorder="1" applyAlignment="1">
      <alignment vertical="center" wrapText="1"/>
    </xf>
    <xf numFmtId="179" fontId="7" fillId="2" borderId="2"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0" fontId="30" fillId="2" borderId="2" xfId="0" applyFont="1" applyFill="1" applyBorder="1" applyAlignment="1">
      <alignment horizontal="center" vertical="center"/>
    </xf>
    <xf numFmtId="0" fontId="32" fillId="2" borderId="2" xfId="0" applyFont="1" applyFill="1" applyBorder="1" applyAlignment="1">
      <alignment horizontal="center" vertical="center" wrapText="1" shrinkToFit="1"/>
    </xf>
    <xf numFmtId="0" fontId="22" fillId="2" borderId="2" xfId="0" applyFont="1" applyFill="1" applyBorder="1" applyAlignment="1">
      <alignment horizontal="center" vertical="center"/>
    </xf>
    <xf numFmtId="0" fontId="22" fillId="2" borderId="2" xfId="0" applyFont="1" applyFill="1" applyBorder="1">
      <alignment vertical="center"/>
    </xf>
    <xf numFmtId="0" fontId="22" fillId="2" borderId="0" xfId="0" applyFont="1" applyFill="1">
      <alignment vertical="center"/>
    </xf>
    <xf numFmtId="0" fontId="23" fillId="0" borderId="0" xfId="55">
      <alignment vertical="center"/>
    </xf>
    <xf numFmtId="49" fontId="34" fillId="2" borderId="2" xfId="55" applyNumberFormat="1" applyFont="1" applyFill="1" applyBorder="1" applyAlignment="1">
      <alignment horizontal="center" vertical="center" wrapText="1"/>
    </xf>
    <xf numFmtId="0" fontId="34" fillId="2" borderId="2" xfId="55" applyFont="1" applyFill="1" applyBorder="1" applyAlignment="1">
      <alignment horizontal="center" vertical="center" wrapText="1"/>
    </xf>
    <xf numFmtId="177" fontId="35" fillId="2" borderId="2" xfId="3" applyNumberFormat="1" applyFont="1" applyFill="1" applyBorder="1" applyAlignment="1">
      <alignment horizontal="center" vertical="center" wrapText="1"/>
    </xf>
    <xf numFmtId="0" fontId="24" fillId="2" borderId="2" xfId="3" applyFont="1" applyFill="1" applyBorder="1" applyAlignment="1">
      <alignment horizontal="center" vertical="center" wrapText="1"/>
    </xf>
    <xf numFmtId="177" fontId="24" fillId="2" borderId="2" xfId="3" applyNumberFormat="1" applyFont="1" applyFill="1" applyBorder="1" applyAlignment="1">
      <alignment horizontal="center" vertical="center" wrapText="1"/>
    </xf>
    <xf numFmtId="0" fontId="24" fillId="2" borderId="2" xfId="3" applyFont="1" applyFill="1" applyBorder="1" applyAlignment="1">
      <alignment horizontal="left" vertical="center" wrapText="1"/>
    </xf>
    <xf numFmtId="49" fontId="22" fillId="2" borderId="2" xfId="3" applyNumberFormat="1" applyFont="1" applyFill="1" applyBorder="1" applyAlignment="1">
      <alignment horizontal="center" vertical="center" wrapText="1"/>
    </xf>
    <xf numFmtId="0" fontId="29" fillId="2" borderId="2" xfId="3" applyFont="1" applyFill="1" applyBorder="1" applyAlignment="1">
      <alignment horizontal="center" vertical="center" wrapText="1" shrinkToFit="1"/>
    </xf>
    <xf numFmtId="0" fontId="22" fillId="2" borderId="2" xfId="3" applyFont="1" applyFill="1" applyBorder="1" applyAlignment="1">
      <alignment horizontal="center" vertical="center"/>
    </xf>
    <xf numFmtId="177" fontId="29" fillId="2" borderId="2" xfId="3" applyNumberFormat="1" applyFont="1" applyFill="1" applyBorder="1" applyAlignment="1">
      <alignment horizontal="center" vertical="center" wrapText="1"/>
    </xf>
    <xf numFmtId="177" fontId="30" fillId="2" borderId="2" xfId="55" applyNumberFormat="1" applyFont="1" applyFill="1" applyBorder="1" applyAlignment="1">
      <alignment horizontal="center" vertical="center" wrapText="1"/>
    </xf>
    <xf numFmtId="0" fontId="36" fillId="2" borderId="2" xfId="573" applyFont="1" applyFill="1" applyBorder="1" applyAlignment="1">
      <alignment horizontal="left" vertical="center" wrapText="1"/>
    </xf>
    <xf numFmtId="176" fontId="29" fillId="2" borderId="2" xfId="3" applyNumberFormat="1" applyFont="1" applyFill="1" applyBorder="1" applyAlignment="1">
      <alignment horizontal="left" vertical="center" wrapText="1"/>
    </xf>
    <xf numFmtId="0" fontId="30" fillId="2" borderId="2" xfId="552" applyFont="1" applyFill="1" applyBorder="1" applyAlignment="1">
      <alignment horizontal="center" vertical="center" wrapText="1"/>
    </xf>
    <xf numFmtId="177" fontId="30" fillId="2" borderId="2" xfId="552" applyNumberFormat="1" applyFont="1" applyFill="1" applyBorder="1" applyAlignment="1">
      <alignment horizontal="center" vertical="center" wrapText="1"/>
    </xf>
    <xf numFmtId="49" fontId="29" fillId="2" borderId="2" xfId="55" applyNumberFormat="1" applyFont="1" applyFill="1" applyBorder="1" applyAlignment="1">
      <alignment horizontal="center" vertical="center" wrapText="1"/>
    </xf>
    <xf numFmtId="0" fontId="29" fillId="2" borderId="2" xfId="55" applyFont="1" applyFill="1" applyBorder="1" applyAlignment="1">
      <alignment horizontal="left" vertical="center" wrapText="1"/>
    </xf>
    <xf numFmtId="0" fontId="29" fillId="2" borderId="2" xfId="55" applyFont="1" applyFill="1" applyBorder="1" applyAlignment="1">
      <alignment horizontal="center" vertical="center" wrapText="1"/>
    </xf>
    <xf numFmtId="0" fontId="30" fillId="2" borderId="2" xfId="55" applyFont="1" applyFill="1" applyBorder="1" applyAlignment="1">
      <alignment horizontal="center" vertical="center" wrapText="1"/>
    </xf>
    <xf numFmtId="0" fontId="36" fillId="2" borderId="2" xfId="55" applyFont="1" applyFill="1" applyBorder="1" applyAlignment="1">
      <alignment horizontal="center" vertical="center" wrapText="1"/>
    </xf>
    <xf numFmtId="177" fontId="29" fillId="2" borderId="2" xfId="55" applyNumberFormat="1" applyFont="1" applyFill="1" applyBorder="1" applyAlignment="1">
      <alignment horizontal="center" vertical="center" wrapText="1"/>
    </xf>
    <xf numFmtId="178" fontId="30" fillId="2" borderId="2" xfId="55" applyNumberFormat="1" applyFont="1" applyFill="1" applyBorder="1" applyAlignment="1">
      <alignment horizontal="center" vertical="center" wrapText="1"/>
    </xf>
    <xf numFmtId="0" fontId="29" fillId="2" borderId="3" xfId="53" applyFont="1" applyFill="1" applyBorder="1" applyAlignment="1">
      <alignment horizontal="center" vertical="center" wrapText="1"/>
    </xf>
    <xf numFmtId="0" fontId="30" fillId="2" borderId="3" xfId="55" applyFont="1" applyFill="1" applyBorder="1" applyAlignment="1">
      <alignment horizontal="center" vertical="center" wrapText="1"/>
    </xf>
    <xf numFmtId="0" fontId="30" fillId="2" borderId="3" xfId="39" applyFont="1" applyFill="1" applyBorder="1" applyAlignment="1">
      <alignment horizontal="center" vertical="center" wrapText="1"/>
    </xf>
    <xf numFmtId="0" fontId="30" fillId="2" borderId="3" xfId="489" applyFont="1" applyFill="1" applyBorder="1" applyAlignment="1">
      <alignment horizontal="center" vertical="center" wrapText="1"/>
    </xf>
    <xf numFmtId="177" fontId="12" fillId="2" borderId="5" xfId="262" applyNumberFormat="1" applyFont="1" applyFill="1" applyBorder="1" applyAlignment="1" applyProtection="1">
      <alignment horizontal="center" vertical="top" wrapText="1"/>
      <protection locked="0"/>
    </xf>
    <xf numFmtId="0" fontId="13" fillId="2" borderId="3" xfId="262" applyFont="1" applyFill="1" applyBorder="1" applyAlignment="1">
      <alignment horizontal="center" vertical="center" wrapText="1"/>
    </xf>
    <xf numFmtId="0" fontId="14" fillId="2" borderId="3" xfId="262" applyFont="1" applyFill="1" applyBorder="1" applyAlignment="1">
      <alignment horizontal="center" vertical="center" wrapText="1"/>
    </xf>
    <xf numFmtId="0" fontId="15" fillId="2" borderId="2" xfId="55" applyFont="1" applyFill="1" applyBorder="1" applyAlignment="1">
      <alignment horizontal="center" vertical="center" wrapText="1"/>
    </xf>
    <xf numFmtId="0" fontId="15" fillId="2" borderId="2" xfId="55" applyFont="1" applyFill="1" applyBorder="1" applyAlignment="1">
      <alignment horizontal="left" vertical="center" wrapText="1"/>
    </xf>
    <xf numFmtId="0" fontId="16" fillId="2" borderId="2" xfId="489" applyFont="1" applyFill="1" applyBorder="1" applyAlignment="1">
      <alignment horizontal="left" vertical="center" wrapText="1"/>
    </xf>
    <xf numFmtId="177" fontId="12" fillId="2" borderId="6" xfId="260" applyNumberFormat="1" applyFont="1" applyFill="1" applyBorder="1" applyAlignment="1" applyProtection="1">
      <alignment vertical="center" wrapText="1"/>
      <protection locked="0"/>
    </xf>
    <xf numFmtId="177" fontId="17" fillId="2" borderId="2" xfId="260" applyNumberFormat="1" applyFont="1" applyFill="1" applyBorder="1" applyAlignment="1" applyProtection="1">
      <alignment vertical="center" wrapText="1"/>
      <protection locked="0"/>
    </xf>
    <xf numFmtId="49" fontId="18" fillId="2" borderId="2" xfId="55" applyNumberFormat="1" applyFont="1" applyFill="1" applyBorder="1" applyAlignment="1">
      <alignment horizontal="center" vertical="center" shrinkToFit="1"/>
    </xf>
    <xf numFmtId="0" fontId="18" fillId="2" borderId="2" xfId="55" applyFont="1" applyFill="1" applyBorder="1" applyAlignment="1">
      <alignment horizontal="center" vertical="center" wrapText="1" shrinkToFit="1"/>
    </xf>
    <xf numFmtId="0" fontId="17" fillId="2" borderId="2" xfId="55" applyFont="1" applyFill="1" applyBorder="1" applyAlignment="1">
      <alignment horizontal="center" vertical="center" shrinkToFit="1"/>
    </xf>
    <xf numFmtId="0" fontId="30" fillId="2" borderId="2" xfId="55" applyFont="1" applyFill="1" applyBorder="1" applyAlignment="1">
      <alignment horizontal="center" vertical="center"/>
    </xf>
    <xf numFmtId="0" fontId="36" fillId="2" borderId="2" xfId="568" applyFont="1" applyFill="1" applyBorder="1" applyAlignment="1">
      <alignment vertical="center" wrapText="1"/>
    </xf>
    <xf numFmtId="176" fontId="36" fillId="2" borderId="2" xfId="55" applyNumberFormat="1" applyFont="1" applyFill="1" applyBorder="1" applyAlignment="1">
      <alignment vertical="center" wrapText="1"/>
    </xf>
    <xf numFmtId="49" fontId="17" fillId="2" borderId="2" xfId="55" applyNumberFormat="1" applyFont="1" applyFill="1" applyBorder="1" applyAlignment="1">
      <alignment horizontal="center" vertical="center" shrinkToFit="1"/>
    </xf>
    <xf numFmtId="0" fontId="19" fillId="2" borderId="2" xfId="55" applyFont="1" applyFill="1" applyBorder="1" applyAlignment="1">
      <alignment horizontal="center" vertical="center" wrapText="1" shrinkToFit="1"/>
    </xf>
    <xf numFmtId="176" fontId="36" fillId="2" borderId="2" xfId="55" applyNumberFormat="1" applyFont="1" applyFill="1" applyBorder="1" applyAlignment="1">
      <alignment horizontal="left" vertical="center" wrapText="1"/>
    </xf>
    <xf numFmtId="0" fontId="20" fillId="2" borderId="2" xfId="28" applyFont="1" applyFill="1" applyBorder="1" applyAlignment="1">
      <alignment horizontal="left" vertical="center" wrapText="1"/>
    </xf>
    <xf numFmtId="176" fontId="20" fillId="2" borderId="2" xfId="28" applyNumberFormat="1" applyFont="1" applyFill="1" applyBorder="1" applyAlignment="1">
      <alignment horizontal="left" vertical="center" wrapText="1"/>
    </xf>
    <xf numFmtId="49" fontId="11" fillId="2" borderId="2" xfId="55" applyNumberFormat="1" applyFont="1" applyFill="1" applyBorder="1" applyAlignment="1">
      <alignment horizontal="center" vertical="center" shrinkToFit="1"/>
    </xf>
    <xf numFmtId="0" fontId="11" fillId="2" borderId="2" xfId="55" applyFont="1" applyFill="1" applyBorder="1" applyAlignment="1">
      <alignment horizontal="center" vertical="center" wrapText="1" shrinkToFit="1"/>
    </xf>
    <xf numFmtId="0" fontId="11" fillId="2" borderId="2" xfId="55" applyFont="1" applyFill="1" applyBorder="1" applyAlignment="1">
      <alignment horizontal="center" vertical="center" shrinkToFit="1"/>
    </xf>
    <xf numFmtId="0" fontId="22" fillId="2" borderId="2" xfId="55" applyFont="1" applyFill="1" applyBorder="1" applyAlignment="1">
      <alignment horizontal="center" vertical="center"/>
    </xf>
    <xf numFmtId="0" fontId="22" fillId="2" borderId="2" xfId="55" applyFont="1" applyFill="1" applyBorder="1" applyAlignment="1">
      <alignment horizontal="center" vertical="center" wrapText="1"/>
    </xf>
    <xf numFmtId="0" fontId="16" fillId="2" borderId="2" xfId="386" applyFont="1" applyFill="1" applyBorder="1" applyAlignment="1">
      <alignment horizontal="left" vertical="center" wrapText="1"/>
    </xf>
    <xf numFmtId="0" fontId="16" fillId="2" borderId="2" xfId="386" applyFont="1" applyFill="1" applyBorder="1" applyAlignment="1">
      <alignment horizontal="left" vertical="top" wrapText="1"/>
    </xf>
    <xf numFmtId="0" fontId="21" fillId="2" borderId="2" xfId="296" applyFont="1" applyFill="1" applyBorder="1" applyAlignment="1">
      <alignment horizontal="left" vertical="center" wrapText="1"/>
    </xf>
    <xf numFmtId="176" fontId="20" fillId="2" borderId="2" xfId="299" applyNumberFormat="1" applyFont="1" applyFill="1" applyBorder="1" applyAlignment="1">
      <alignment horizontal="left" vertical="center" wrapText="1"/>
    </xf>
    <xf numFmtId="0" fontId="19" fillId="2" borderId="2" xfId="55" applyFont="1" applyFill="1" applyBorder="1" applyAlignment="1">
      <alignment horizontal="center" vertical="center" shrinkToFit="1"/>
    </xf>
    <xf numFmtId="0" fontId="20" fillId="2" borderId="2" xfId="386" applyFont="1" applyFill="1" applyBorder="1" applyAlignment="1">
      <alignment horizontal="left" vertical="center" wrapText="1"/>
    </xf>
    <xf numFmtId="0" fontId="20" fillId="2" borderId="2" xfId="386" applyFont="1" applyFill="1" applyBorder="1" applyAlignment="1">
      <alignment horizontal="left" vertical="top" wrapText="1"/>
    </xf>
    <xf numFmtId="0" fontId="17" fillId="2" borderId="2" xfId="55" applyFont="1" applyFill="1" applyBorder="1" applyAlignment="1">
      <alignment horizontal="center" vertical="center" wrapText="1" shrinkToFit="1"/>
    </xf>
    <xf numFmtId="0" fontId="20" fillId="2" borderId="2" xfId="471" applyFont="1" applyFill="1" applyBorder="1" applyAlignment="1">
      <alignment horizontal="left" vertical="center" wrapText="1"/>
    </xf>
    <xf numFmtId="0" fontId="20" fillId="2" borderId="2" xfId="471" applyFont="1" applyFill="1" applyBorder="1" applyAlignment="1">
      <alignment horizontal="left" vertical="top" wrapText="1"/>
    </xf>
    <xf numFmtId="0" fontId="20" fillId="2" borderId="2" xfId="28" applyFont="1" applyFill="1" applyBorder="1" applyAlignment="1">
      <alignment horizontal="center" vertical="center" wrapText="1"/>
    </xf>
    <xf numFmtId="0" fontId="20" fillId="2" borderId="2" xfId="568" applyFont="1" applyFill="1" applyBorder="1" applyAlignment="1">
      <alignment horizontal="left" vertical="center" wrapText="1"/>
    </xf>
    <xf numFmtId="176" fontId="20" fillId="2" borderId="2" xfId="55" applyNumberFormat="1" applyFont="1" applyFill="1" applyBorder="1" applyAlignment="1">
      <alignment horizontal="left" vertical="center" wrapText="1"/>
    </xf>
    <xf numFmtId="0" fontId="30" fillId="2" borderId="2" xfId="55" applyFont="1" applyFill="1" applyBorder="1">
      <alignment vertical="center"/>
    </xf>
    <xf numFmtId="49" fontId="30" fillId="2" borderId="2" xfId="55" applyNumberFormat="1" applyFont="1" applyFill="1" applyBorder="1" applyAlignment="1">
      <alignment horizontal="center" vertical="center"/>
    </xf>
    <xf numFmtId="177" fontId="34" fillId="2" borderId="2" xfId="55" applyNumberFormat="1" applyFont="1" applyFill="1" applyBorder="1" applyAlignment="1">
      <alignment horizontal="center" vertical="center" wrapText="1"/>
    </xf>
    <xf numFmtId="176" fontId="34" fillId="2" borderId="2" xfId="55" applyNumberFormat="1" applyFont="1" applyFill="1" applyBorder="1" applyAlignment="1">
      <alignment horizontal="center" vertical="center" wrapText="1"/>
    </xf>
    <xf numFmtId="176" fontId="30" fillId="2" borderId="2" xfId="55" applyNumberFormat="1" applyFont="1" applyFill="1" applyBorder="1" applyAlignment="1">
      <alignment horizontal="center" vertical="center" wrapText="1"/>
    </xf>
    <xf numFmtId="0" fontId="22" fillId="2" borderId="2" xfId="55" applyFont="1" applyFill="1" applyBorder="1">
      <alignment vertical="center"/>
    </xf>
    <xf numFmtId="176" fontId="30" fillId="2" borderId="2" xfId="55" applyNumberFormat="1" applyFont="1" applyFill="1" applyBorder="1" applyAlignment="1">
      <alignment vertical="center" wrapText="1"/>
    </xf>
    <xf numFmtId="0" fontId="29" fillId="2" borderId="3" xfId="53" applyFont="1" applyFill="1" applyBorder="1" applyAlignment="1">
      <alignment horizontal="left" vertical="center" wrapText="1"/>
    </xf>
    <xf numFmtId="0" fontId="32" fillId="2" borderId="2" xfId="55" applyFont="1" applyFill="1" applyBorder="1" applyAlignment="1">
      <alignment horizontal="center" vertical="center" wrapText="1" shrinkToFit="1"/>
    </xf>
    <xf numFmtId="0" fontId="16" fillId="2" borderId="2" xfId="568" applyFont="1" applyFill="1" applyBorder="1" applyAlignment="1">
      <alignment horizontal="left" vertical="center" wrapText="1"/>
    </xf>
    <xf numFmtId="176" fontId="16" fillId="2" borderId="2" xfId="335" applyNumberFormat="1" applyFont="1" applyFill="1" applyBorder="1" applyAlignment="1">
      <alignment horizontal="left" vertical="center" wrapText="1"/>
    </xf>
    <xf numFmtId="179" fontId="29" fillId="2" borderId="2" xfId="55" applyNumberFormat="1" applyFont="1" applyFill="1" applyBorder="1" applyAlignment="1">
      <alignment horizontal="center" vertical="center" wrapText="1"/>
    </xf>
    <xf numFmtId="0" fontId="30" fillId="2" borderId="2" xfId="55" applyFont="1" applyFill="1" applyBorder="1" applyAlignment="1">
      <alignment horizontal="left" vertical="center" wrapText="1"/>
    </xf>
    <xf numFmtId="0" fontId="30" fillId="2" borderId="2" xfId="0" applyFont="1" applyFill="1" applyBorder="1" applyAlignment="1">
      <alignment horizontal="left" vertical="center" wrapText="1"/>
    </xf>
    <xf numFmtId="0" fontId="30" fillId="2" borderId="3" xfId="0" applyFont="1" applyFill="1" applyBorder="1" applyAlignment="1">
      <alignment horizontal="center" vertical="center" wrapText="1"/>
    </xf>
    <xf numFmtId="49" fontId="3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49" fontId="5" fillId="2" borderId="2" xfId="3" applyNumberFormat="1" applyFont="1" applyFill="1" applyBorder="1" applyAlignment="1">
      <alignment horizontal="center" vertical="center" wrapText="1"/>
    </xf>
    <xf numFmtId="0" fontId="5" fillId="2" borderId="2" xfId="3" applyFont="1" applyFill="1" applyBorder="1" applyAlignment="1">
      <alignment horizontal="center" vertical="center" wrapText="1"/>
    </xf>
    <xf numFmtId="49" fontId="8" fillId="2" borderId="9" xfId="0" applyNumberFormat="1" applyFont="1" applyFill="1" applyBorder="1" applyAlignment="1">
      <alignment horizontal="left" vertical="center" wrapText="1"/>
    </xf>
    <xf numFmtId="49" fontId="8" fillId="2" borderId="0" xfId="0" applyNumberFormat="1" applyFont="1" applyFill="1" applyBorder="1" applyAlignment="1">
      <alignment horizontal="left" vertical="center" wrapText="1"/>
    </xf>
    <xf numFmtId="49" fontId="8" fillId="2" borderId="11" xfId="0" applyNumberFormat="1" applyFont="1" applyFill="1" applyBorder="1" applyAlignment="1">
      <alignment horizontal="left" vertical="center" wrapText="1"/>
    </xf>
    <xf numFmtId="0" fontId="1" fillId="2" borderId="9" xfId="0" applyFont="1" applyFill="1" applyBorder="1" applyAlignment="1">
      <alignment horizontal="left"/>
    </xf>
    <xf numFmtId="0" fontId="1" fillId="2" borderId="0" xfId="0" applyFont="1" applyFill="1" applyBorder="1" applyAlignment="1">
      <alignment horizontal="left"/>
    </xf>
    <xf numFmtId="0" fontId="1" fillId="2" borderId="11" xfId="0" applyFont="1" applyFill="1" applyBorder="1" applyAlignment="1">
      <alignment horizontal="left"/>
    </xf>
    <xf numFmtId="0" fontId="10" fillId="2" borderId="9" xfId="0" applyFont="1" applyFill="1" applyBorder="1" applyAlignment="1">
      <alignment horizontal="left"/>
    </xf>
    <xf numFmtId="0" fontId="10" fillId="2" borderId="12" xfId="0" applyFont="1" applyFill="1" applyBorder="1" applyAlignment="1">
      <alignment horizontal="left"/>
    </xf>
    <xf numFmtId="0" fontId="1" fillId="2" borderId="1" xfId="0" applyFont="1" applyFill="1" applyBorder="1" applyAlignment="1">
      <alignment horizontal="left"/>
    </xf>
    <xf numFmtId="0" fontId="1" fillId="2" borderId="13" xfId="0" applyFont="1" applyFill="1" applyBorder="1" applyAlignment="1">
      <alignment horizontal="left"/>
    </xf>
    <xf numFmtId="177" fontId="11" fillId="2" borderId="3" xfId="181" applyNumberFormat="1" applyFont="1" applyFill="1" applyBorder="1" applyAlignment="1" applyProtection="1">
      <alignment vertical="center" wrapText="1"/>
      <protection locked="0"/>
    </xf>
    <xf numFmtId="177" fontId="11" fillId="2" borderId="4" xfId="181" applyNumberFormat="1" applyFont="1" applyFill="1" applyBorder="1" applyAlignment="1" applyProtection="1">
      <alignment vertical="center" wrapText="1"/>
      <protection locked="0"/>
    </xf>
    <xf numFmtId="177" fontId="12" fillId="2" borderId="3" xfId="181" applyNumberFormat="1" applyFont="1" applyFill="1" applyBorder="1" applyAlignment="1" applyProtection="1">
      <alignment vertical="center" wrapText="1"/>
      <protection locked="0"/>
    </xf>
    <xf numFmtId="177" fontId="12" fillId="2" borderId="4" xfId="181" applyNumberFormat="1" applyFont="1" applyFill="1" applyBorder="1" applyAlignment="1" applyProtection="1">
      <alignment vertical="center" wrapText="1"/>
      <protection locked="0"/>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30" fillId="2" borderId="12" xfId="55" applyFont="1" applyFill="1" applyBorder="1" applyAlignment="1">
      <alignment horizontal="left"/>
    </xf>
    <xf numFmtId="0" fontId="30" fillId="2" borderId="1" xfId="55" applyFont="1" applyFill="1" applyBorder="1" applyAlignment="1">
      <alignment horizontal="left"/>
    </xf>
    <xf numFmtId="0" fontId="30" fillId="2" borderId="13" xfId="55" applyFont="1" applyFill="1" applyBorder="1" applyAlignment="1">
      <alignment horizontal="left"/>
    </xf>
    <xf numFmtId="49" fontId="33" fillId="2" borderId="1" xfId="55" applyNumberFormat="1" applyFont="1" applyFill="1" applyBorder="1" applyAlignment="1">
      <alignment horizontal="center" vertical="center" wrapText="1"/>
    </xf>
    <xf numFmtId="0" fontId="33" fillId="2" borderId="1" xfId="55" applyFont="1" applyFill="1" applyBorder="1" applyAlignment="1">
      <alignment horizontal="center" vertical="center" wrapText="1"/>
    </xf>
    <xf numFmtId="49" fontId="35" fillId="2" borderId="2" xfId="3" applyNumberFormat="1" applyFont="1" applyFill="1" applyBorder="1" applyAlignment="1">
      <alignment horizontal="center" vertical="center" wrapText="1"/>
    </xf>
    <xf numFmtId="0" fontId="35" fillId="2" borderId="2" xfId="3" applyFont="1" applyFill="1" applyBorder="1" applyAlignment="1">
      <alignment horizontal="center" vertical="center" wrapText="1"/>
    </xf>
    <xf numFmtId="49" fontId="36" fillId="2" borderId="9" xfId="55" applyNumberFormat="1" applyFont="1" applyFill="1" applyBorder="1" applyAlignment="1">
      <alignment horizontal="left" vertical="center" wrapText="1"/>
    </xf>
    <xf numFmtId="49" fontId="36" fillId="2" borderId="0" xfId="55" applyNumberFormat="1" applyFont="1" applyFill="1" applyBorder="1" applyAlignment="1">
      <alignment horizontal="left" vertical="center" wrapText="1"/>
    </xf>
    <xf numFmtId="49" fontId="36" fillId="2" borderId="11" xfId="55" applyNumberFormat="1" applyFont="1" applyFill="1" applyBorder="1" applyAlignment="1">
      <alignment horizontal="left" vertical="center" wrapText="1"/>
    </xf>
    <xf numFmtId="0" fontId="30" fillId="2" borderId="7" xfId="55" applyFont="1" applyFill="1" applyBorder="1" applyAlignment="1">
      <alignment horizontal="left" vertical="center" wrapText="1"/>
    </xf>
    <xf numFmtId="0" fontId="30" fillId="2" borderId="8" xfId="55" applyFont="1" applyFill="1" applyBorder="1" applyAlignment="1">
      <alignment horizontal="left" vertical="center" wrapText="1"/>
    </xf>
    <xf numFmtId="0" fontId="30" fillId="2" borderId="10" xfId="55" applyFont="1" applyFill="1" applyBorder="1" applyAlignment="1">
      <alignment horizontal="left" vertical="center" wrapText="1"/>
    </xf>
    <xf numFmtId="0" fontId="30" fillId="2" borderId="9" xfId="55" applyFont="1" applyFill="1" applyBorder="1" applyAlignment="1">
      <alignment horizontal="left" vertical="center" wrapText="1"/>
    </xf>
    <xf numFmtId="0" fontId="30" fillId="2" borderId="0" xfId="55" applyFont="1" applyFill="1" applyBorder="1" applyAlignment="1">
      <alignment horizontal="left" vertical="center" wrapText="1"/>
    </xf>
    <xf numFmtId="0" fontId="30" fillId="2" borderId="11" xfId="55" applyFont="1" applyFill="1" applyBorder="1" applyAlignment="1">
      <alignment horizontal="left" vertical="center" wrapText="1"/>
    </xf>
    <xf numFmtId="0" fontId="30" fillId="2" borderId="9" xfId="55" applyFont="1" applyFill="1" applyBorder="1" applyAlignment="1">
      <alignment horizontal="left"/>
    </xf>
    <xf numFmtId="0" fontId="30" fillId="2" borderId="0" xfId="55" applyFont="1" applyFill="1" applyBorder="1" applyAlignment="1">
      <alignment horizontal="left"/>
    </xf>
    <xf numFmtId="0" fontId="30" fillId="2" borderId="11" xfId="55" applyFont="1" applyFill="1" applyBorder="1" applyAlignment="1">
      <alignment horizontal="left"/>
    </xf>
  </cellXfs>
  <cellStyles count="844">
    <cellStyle name="常规" xfId="0" builtinId="0"/>
    <cellStyle name="常规 10" xfId="55"/>
    <cellStyle name="常规 10 2" xfId="59"/>
    <cellStyle name="常规 10 2 2" xfId="64"/>
    <cellStyle name="常规 10 2 2 2" xfId="66"/>
    <cellStyle name="常规 10 2 2 3" xfId="13"/>
    <cellStyle name="常规 10 2 2 4" xfId="69"/>
    <cellStyle name="常规 10 2 2 5" xfId="39"/>
    <cellStyle name="常规 10 2 2 6" xfId="42"/>
    <cellStyle name="常规 10 2 3" xfId="72"/>
    <cellStyle name="常规 10 2 3 2" xfId="10"/>
    <cellStyle name="常规 10 2 3 3" xfId="24"/>
    <cellStyle name="常规 10 2 4" xfId="35"/>
    <cellStyle name="常规 10 2 5" xfId="74"/>
    <cellStyle name="常规 10 2 6" xfId="78"/>
    <cellStyle name="常规 10 2 7" xfId="81"/>
    <cellStyle name="常规 10 3" xfId="5"/>
    <cellStyle name="常规 10 3 2" xfId="84"/>
    <cellStyle name="常规 10 3 3" xfId="87"/>
    <cellStyle name="常规 10 3 4" xfId="88"/>
    <cellStyle name="常规 10 3 5" xfId="89"/>
    <cellStyle name="常规 10 3 6" xfId="90"/>
    <cellStyle name="常规 10 4" xfId="93"/>
    <cellStyle name="常规 10 4 2" xfId="94"/>
    <cellStyle name="常规 10 4 3" xfId="95"/>
    <cellStyle name="常规 10 5" xfId="98"/>
    <cellStyle name="常规 10 6" xfId="101"/>
    <cellStyle name="常规 10 7" xfId="102"/>
    <cellStyle name="常规 10 8" xfId="103"/>
    <cellStyle name="常规 11" xfId="106"/>
    <cellStyle name="常规 11 2" xfId="109"/>
    <cellStyle name="常规 11 2 2" xfId="111"/>
    <cellStyle name="常规 11 2 2 2" xfId="112"/>
    <cellStyle name="常规 11 2 2 3" xfId="113"/>
    <cellStyle name="常规 11 2 2 4" xfId="114"/>
    <cellStyle name="常规 11 2 2 5" xfId="115"/>
    <cellStyle name="常规 11 2 2 6" xfId="116"/>
    <cellStyle name="常规 11 2 3" xfId="118"/>
    <cellStyle name="常规 11 2 3 2" xfId="119"/>
    <cellStyle name="常规 11 2 3 3" xfId="120"/>
    <cellStyle name="常规 11 2 4" xfId="122"/>
    <cellStyle name="常规 11 2 5" xfId="123"/>
    <cellStyle name="常规 11 2 6" xfId="124"/>
    <cellStyle name="常规 11 2 7" xfId="125"/>
    <cellStyle name="常规 11 3" xfId="129"/>
    <cellStyle name="常规 11 3 2" xfId="130"/>
    <cellStyle name="常规 11 3 3" xfId="131"/>
    <cellStyle name="常规 11 3 4" xfId="132"/>
    <cellStyle name="常规 11 3 5" xfId="40"/>
    <cellStyle name="常规 11 3 6" xfId="43"/>
    <cellStyle name="常规 11 4" xfId="134"/>
    <cellStyle name="常规 11 4 2" xfId="135"/>
    <cellStyle name="常规 11 4 3" xfId="136"/>
    <cellStyle name="常规 11 5" xfId="138"/>
    <cellStyle name="常规 11 6" xfId="140"/>
    <cellStyle name="常规 11 7" xfId="141"/>
    <cellStyle name="常规 11 8" xfId="142"/>
    <cellStyle name="常规 12" xfId="145"/>
    <cellStyle name="常规 12 2" xfId="147"/>
    <cellStyle name="常规 12 2 2" xfId="17"/>
    <cellStyle name="常规 12 2 2 2" xfId="148"/>
    <cellStyle name="常规 12 2 2 3" xfId="16"/>
    <cellStyle name="常规 12 2 2 4" xfId="151"/>
    <cellStyle name="常规 12 2 2 5" xfId="153"/>
    <cellStyle name="常规 12 2 2 6" xfId="155"/>
    <cellStyle name="常规 12 2 3" xfId="11"/>
    <cellStyle name="常规 12 2 3 2" xfId="156"/>
    <cellStyle name="常规 12 2 3 3" xfId="158"/>
    <cellStyle name="常规 12 2 4" xfId="25"/>
    <cellStyle name="常规 12 2 5" xfId="52"/>
    <cellStyle name="常规 12 2 6" xfId="61"/>
    <cellStyle name="常规 12 2 7" xfId="160"/>
    <cellStyle name="常规 12 3" xfId="162"/>
    <cellStyle name="常规 12 3 2" xfId="164"/>
    <cellStyle name="常规 12 3 3" xfId="165"/>
    <cellStyle name="常规 12 3 4" xfId="166"/>
    <cellStyle name="常规 12 3 5" xfId="22"/>
    <cellStyle name="常规 12 3 6" xfId="168"/>
    <cellStyle name="常规 12 4" xfId="169"/>
    <cellStyle name="常规 12 4 2" xfId="170"/>
    <cellStyle name="常规 12 4 3" xfId="171"/>
    <cellStyle name="常规 12 5" xfId="172"/>
    <cellStyle name="常规 12 6" xfId="173"/>
    <cellStyle name="常规 12 7" xfId="174"/>
    <cellStyle name="常规 12 8" xfId="175"/>
    <cellStyle name="常规 13" xfId="178"/>
    <cellStyle name="常规 13 2" xfId="179"/>
    <cellStyle name="常规 13 2 2" xfId="181"/>
    <cellStyle name="常规 13 2 2 2" xfId="51"/>
    <cellStyle name="常规 13 2 2 3" xfId="60"/>
    <cellStyle name="常规 13 2 2 4" xfId="159"/>
    <cellStyle name="常规 13 2 2 5" xfId="182"/>
    <cellStyle name="常规 13 2 2 6" xfId="183"/>
    <cellStyle name="常规 13 2 3" xfId="184"/>
    <cellStyle name="常规 13 2 3 2" xfId="21"/>
    <cellStyle name="常规 13 2 3 3" xfId="167"/>
    <cellStyle name="常规 13 2 4" xfId="187"/>
    <cellStyle name="常规 13 2 5" xfId="190"/>
    <cellStyle name="常规 13 2 6" xfId="193"/>
    <cellStyle name="常规 13 2 7" xfId="197"/>
    <cellStyle name="常规 13 3" xfId="198"/>
    <cellStyle name="常规 13 3 2" xfId="200"/>
    <cellStyle name="常规 13 3 3" xfId="202"/>
    <cellStyle name="常规 13 3 4" xfId="206"/>
    <cellStyle name="常规 13 3 5" xfId="209"/>
    <cellStyle name="常规 13 3 6" xfId="212"/>
    <cellStyle name="常规 13 4" xfId="213"/>
    <cellStyle name="常规 13 4 2" xfId="214"/>
    <cellStyle name="常规 13 4 3" xfId="215"/>
    <cellStyle name="常规 13 5" xfId="30"/>
    <cellStyle name="常规 13 6" xfId="216"/>
    <cellStyle name="常规 13 7" xfId="217"/>
    <cellStyle name="常规 13 8" xfId="219"/>
    <cellStyle name="常规 14" xfId="222"/>
    <cellStyle name="常规 14 2" xfId="224"/>
    <cellStyle name="常规 14 2 2" xfId="225"/>
    <cellStyle name="常规 14 2 2 2" xfId="228"/>
    <cellStyle name="常规 14 2 2 3" xfId="230"/>
    <cellStyle name="常规 14 2 2 4" xfId="231"/>
    <cellStyle name="常规 14 2 2 5" xfId="7"/>
    <cellStyle name="常规 14 2 2 6" xfId="233"/>
    <cellStyle name="常规 14 2 3" xfId="234"/>
    <cellStyle name="常规 14 2 3 2" xfId="236"/>
    <cellStyle name="常规 14 2 3 3" xfId="238"/>
    <cellStyle name="常规 14 2 4" xfId="239"/>
    <cellStyle name="常规 14 2 5" xfId="240"/>
    <cellStyle name="常规 14 2 6" xfId="241"/>
    <cellStyle name="常规 14 2 7" xfId="242"/>
    <cellStyle name="常规 14 3" xfId="244"/>
    <cellStyle name="常规 14 3 2" xfId="15"/>
    <cellStyle name="常规 14 3 3" xfId="150"/>
    <cellStyle name="常规 14 3 4" xfId="152"/>
    <cellStyle name="常规 14 3 5" xfId="154"/>
    <cellStyle name="常规 14 3 6" xfId="245"/>
    <cellStyle name="常规 14 4" xfId="247"/>
    <cellStyle name="常规 14 4 2" xfId="157"/>
    <cellStyle name="常规 14 4 3" xfId="248"/>
    <cellStyle name="常规 14 5" xfId="250"/>
    <cellStyle name="常规 14 6" xfId="251"/>
    <cellStyle name="常规 14 7" xfId="252"/>
    <cellStyle name="常规 14 8" xfId="254"/>
    <cellStyle name="常规 15" xfId="257"/>
    <cellStyle name="常规 15 2" xfId="259"/>
    <cellStyle name="常规 15 2 2" xfId="262"/>
    <cellStyle name="常规 15 2 2 2" xfId="218"/>
    <cellStyle name="常规 15 2 2 3" xfId="264"/>
    <cellStyle name="常规 15 2 2 4" xfId="265"/>
    <cellStyle name="常规 15 2 2 5" xfId="266"/>
    <cellStyle name="常规 15 2 2 6" xfId="163"/>
    <cellStyle name="常规 15 2 3" xfId="267"/>
    <cellStyle name="常规 15 2 3 2" xfId="253"/>
    <cellStyle name="常规 15 2 3 3" xfId="269"/>
    <cellStyle name="常规 15 2 4" xfId="270"/>
    <cellStyle name="常规 15 2 5" xfId="272"/>
    <cellStyle name="常规 15 2 6" xfId="274"/>
    <cellStyle name="常规 15 2 7" xfId="276"/>
    <cellStyle name="常规 15 3" xfId="277"/>
    <cellStyle name="常规 15 3 2" xfId="279"/>
    <cellStyle name="常规 15 3 3" xfId="281"/>
    <cellStyle name="常规 15 3 4" xfId="285"/>
    <cellStyle name="常规 15 3 5" xfId="37"/>
    <cellStyle name="常规 15 3 6" xfId="32"/>
    <cellStyle name="常规 15 4" xfId="286"/>
    <cellStyle name="常规 15 4 2" xfId="6"/>
    <cellStyle name="常规 15 4 3" xfId="289"/>
    <cellStyle name="常规 15 5" xfId="290"/>
    <cellStyle name="常规 15 6" xfId="292"/>
    <cellStyle name="常规 15 7" xfId="294"/>
    <cellStyle name="常规 15 8" xfId="33"/>
    <cellStyle name="常规 16" xfId="296"/>
    <cellStyle name="常规 16 2" xfId="53"/>
    <cellStyle name="常规 16 2 2" xfId="57"/>
    <cellStyle name="常规 16 2 2 2" xfId="62"/>
    <cellStyle name="常规 16 2 2 2 2" xfId="65"/>
    <cellStyle name="常规 16 2 2 2 3" xfId="12"/>
    <cellStyle name="常规 16 2 2 2 4" xfId="68"/>
    <cellStyle name="常规 16 2 2 3" xfId="70"/>
    <cellStyle name="常规 16 2 2 4" xfId="34"/>
    <cellStyle name="常规 16 2 2 5" xfId="73"/>
    <cellStyle name="常规 16 2 2 6" xfId="77"/>
    <cellStyle name="常规 16 2 3" xfId="3"/>
    <cellStyle name="常规 16 2 3 2" xfId="83"/>
    <cellStyle name="常规 16 2 3 3" xfId="86"/>
    <cellStyle name="常规 16 2 4" xfId="91"/>
    <cellStyle name="常规 16 2 5" xfId="96"/>
    <cellStyle name="常规 16 2 6" xfId="99"/>
    <cellStyle name="常规 16 3" xfId="104"/>
    <cellStyle name="常规 16 3 2" xfId="107"/>
    <cellStyle name="常规 16 3 2 2" xfId="110"/>
    <cellStyle name="常规 16 3 2 3" xfId="117"/>
    <cellStyle name="常规 16 3 2 4" xfId="121"/>
    <cellStyle name="常规 16 3 3" xfId="126"/>
    <cellStyle name="常规 16 3 4" xfId="133"/>
    <cellStyle name="常规 16 3 5" xfId="137"/>
    <cellStyle name="常规 16 3 6" xfId="139"/>
    <cellStyle name="常规 16 4" xfId="143"/>
    <cellStyle name="常规 16 4 2" xfId="146"/>
    <cellStyle name="常规 16 4 3" xfId="161"/>
    <cellStyle name="常规 16 5" xfId="176"/>
    <cellStyle name="常规 16 6" xfId="220"/>
    <cellStyle name="常规 16 7" xfId="255"/>
    <cellStyle name="常规 17" xfId="298"/>
    <cellStyle name="常规 17 2" xfId="185"/>
    <cellStyle name="常规 17 2 2" xfId="300"/>
    <cellStyle name="常规 17 2 2 2" xfId="302"/>
    <cellStyle name="常规 17 2 2 3" xfId="223"/>
    <cellStyle name="常规 17 2 2 4" xfId="243"/>
    <cellStyle name="常规 17 2 2 5" xfId="246"/>
    <cellStyle name="常规 17 2 2 6" xfId="249"/>
    <cellStyle name="常规 17 2 3" xfId="303"/>
    <cellStyle name="常规 17 2 3 2" xfId="305"/>
    <cellStyle name="常规 17 2 3 3" xfId="261"/>
    <cellStyle name="常规 17 2 4" xfId="306"/>
    <cellStyle name="常规 17 2 5" xfId="308"/>
    <cellStyle name="常规 17 2 6" xfId="310"/>
    <cellStyle name="常规 17 2 7" xfId="312"/>
    <cellStyle name="常规 17 3" xfId="188"/>
    <cellStyle name="常规 17 3 2" xfId="313"/>
    <cellStyle name="常规 17 3 3" xfId="315"/>
    <cellStyle name="常规 17 3 4" xfId="317"/>
    <cellStyle name="常规 17 3 5" xfId="318"/>
    <cellStyle name="常规 17 3 6" xfId="319"/>
    <cellStyle name="常规 17 4" xfId="191"/>
    <cellStyle name="常规 17 4 2" xfId="322"/>
    <cellStyle name="常规 17 4 3" xfId="325"/>
    <cellStyle name="常规 17 5" xfId="195"/>
    <cellStyle name="常规 17 6" xfId="327"/>
    <cellStyle name="常规 17 7" xfId="330"/>
    <cellStyle name="常规 17 8" xfId="333"/>
    <cellStyle name="常规 18" xfId="334"/>
    <cellStyle name="常规 18 2" xfId="203"/>
    <cellStyle name="常规 18 2 2" xfId="338"/>
    <cellStyle name="常规 18 2 2 2" xfId="340"/>
    <cellStyle name="常规 18 2 2 3" xfId="343"/>
    <cellStyle name="常规 18 2 2 4" xfId="347"/>
    <cellStyle name="常规 18 2 3" xfId="351"/>
    <cellStyle name="常规 18 2 4" xfId="355"/>
    <cellStyle name="常规 18 2 5" xfId="357"/>
    <cellStyle name="常规 18 3" xfId="207"/>
    <cellStyle name="常规 18 3 2" xfId="362"/>
    <cellStyle name="常规 18 3 3" xfId="366"/>
    <cellStyle name="常规 18 3 4" xfId="371"/>
    <cellStyle name="常规 18 3 5" xfId="374"/>
    <cellStyle name="常规 18 3 6" xfId="377"/>
    <cellStyle name="常规 18 4" xfId="210"/>
    <cellStyle name="常规 18 5" xfId="380"/>
    <cellStyle name="常规 18 6" xfId="383"/>
    <cellStyle name="常规 19" xfId="385"/>
    <cellStyle name="常规 19 2" xfId="387"/>
    <cellStyle name="常规 19 2 2" xfId="389"/>
    <cellStyle name="常规 19 2 3" xfId="391"/>
    <cellStyle name="常规 19 2 4" xfId="393"/>
    <cellStyle name="常规 19 2 5" xfId="396"/>
    <cellStyle name="常规 19 2 6" xfId="400"/>
    <cellStyle name="常规 19 3" xfId="336"/>
    <cellStyle name="常规 19 3 2" xfId="342"/>
    <cellStyle name="常规 19 3 3" xfId="345"/>
    <cellStyle name="常规 19 4" xfId="349"/>
    <cellStyle name="常规 19 5" xfId="353"/>
    <cellStyle name="常规 19 6" xfId="359"/>
    <cellStyle name="常规 19 7" xfId="401"/>
    <cellStyle name="常规 2" xfId="402"/>
    <cellStyle name="常规 2 2" xfId="395"/>
    <cellStyle name="常规 2 2 2" xfId="404"/>
    <cellStyle name="常规 2 2 2 2" xfId="283"/>
    <cellStyle name="常规 2 2 2 2 2" xfId="405"/>
    <cellStyle name="常规 2 2 2 2 2 2" xfId="407"/>
    <cellStyle name="常规 2 2 2 2 2 2 2" xfId="813"/>
    <cellStyle name="常规 2 2 2 2 2 3" xfId="27"/>
    <cellStyle name="常规 2 2 2 2 2 3 2" xfId="808"/>
    <cellStyle name="常规 2 2 2 2 2 4" xfId="409"/>
    <cellStyle name="常规 2 2 2 2 3" xfId="410"/>
    <cellStyle name="常规 2 2 2 2 3 2" xfId="814"/>
    <cellStyle name="常规 2 2 2 2 4" xfId="411"/>
    <cellStyle name="常规 2 2 2 2 4 2" xfId="815"/>
    <cellStyle name="常规 2 2 2 2 5" xfId="412"/>
    <cellStyle name="常规 2 2 2 3" xfId="284"/>
    <cellStyle name="常规 2 2 2 3 2" xfId="413"/>
    <cellStyle name="常规 2 2 2 3 2 2" xfId="416"/>
    <cellStyle name="常规 2 2 2 3 2 3" xfId="418"/>
    <cellStyle name="常规 2 2 2 3 2 4" xfId="420"/>
    <cellStyle name="常规 2 2 2 3 2 5" xfId="421"/>
    <cellStyle name="常规 2 2 2 3 2 6" xfId="422"/>
    <cellStyle name="常规 2 2 2 3 3" xfId="423"/>
    <cellStyle name="常规 2 2 2 3 3 2" xfId="425"/>
    <cellStyle name="常规 2 2 2 3 3 3" xfId="226"/>
    <cellStyle name="常规 2 2 2 3 4" xfId="427"/>
    <cellStyle name="常规 2 2 2 3 5" xfId="428"/>
    <cellStyle name="常规 2 2 2 3 6" xfId="429"/>
    <cellStyle name="常规 2 2 2 3 7" xfId="430"/>
    <cellStyle name="常规 2 2 2 4" xfId="36"/>
    <cellStyle name="常规 2 2 2 4 2" xfId="431"/>
    <cellStyle name="常规 2 2 2 4 2 2" xfId="816"/>
    <cellStyle name="常规 2 2 2 4 3" xfId="432"/>
    <cellStyle name="常规 2 2 2 4 4" xfId="433"/>
    <cellStyle name="常规 2 2 2 4 4 2" xfId="817"/>
    <cellStyle name="常规 2 2 2 4 5" xfId="434"/>
    <cellStyle name="常规 2 2 2 5" xfId="31"/>
    <cellStyle name="常规 2 2 2 5 2" xfId="67"/>
    <cellStyle name="常规 2 2 2 5 3" xfId="38"/>
    <cellStyle name="常规 2 2 2 5 4" xfId="41"/>
    <cellStyle name="常规 2 2 2 6" xfId="44"/>
    <cellStyle name="常规 2 2 2 7" xfId="45"/>
    <cellStyle name="常规 2 2 2 8" xfId="48"/>
    <cellStyle name="常规 2 2 3" xfId="436"/>
    <cellStyle name="常规 2 2 3 2" xfId="288"/>
    <cellStyle name="常规 2 2 3 2 2" xfId="232"/>
    <cellStyle name="常规 2 2 3 2 2 2" xfId="810"/>
    <cellStyle name="常规 2 2 3 2 3" xfId="437"/>
    <cellStyle name="常规 2 2 3 2 3 2" xfId="818"/>
    <cellStyle name="常规 2 2 3 2 4" xfId="438"/>
    <cellStyle name="常规 2 2 3 3" xfId="439"/>
    <cellStyle name="常规 2 2 3 3 2" xfId="440"/>
    <cellStyle name="常规 2 2 3 3 2 2" xfId="819"/>
    <cellStyle name="常规 2 2 3 3 3" xfId="441"/>
    <cellStyle name="常规 2 2 3 3 3 2" xfId="820"/>
    <cellStyle name="常规 2 2 3 3 4" xfId="442"/>
    <cellStyle name="常规 2 2 3 4" xfId="444"/>
    <cellStyle name="常规 2 2 3 4 2" xfId="821"/>
    <cellStyle name="常规 2 2 3 5" xfId="446"/>
    <cellStyle name="常规 2 2 3 5 2" xfId="822"/>
    <cellStyle name="常规 2 2 3 6" xfId="448"/>
    <cellStyle name="常规 2 2 4" xfId="1"/>
    <cellStyle name="常规 2 2 4 2" xfId="449"/>
    <cellStyle name="常规 2 2 4 2 2" xfId="450"/>
    <cellStyle name="常规 2 2 4 2 2 2" xfId="823"/>
    <cellStyle name="常规 2 2 4 2 3" xfId="451"/>
    <cellStyle name="常规 2 2 4 2 3 2" xfId="824"/>
    <cellStyle name="常规 2 2 4 2 4" xfId="452"/>
    <cellStyle name="常规 2 2 4 3" xfId="453"/>
    <cellStyle name="常规 2 2 4 3 2" xfId="825"/>
    <cellStyle name="常规 2 2 4 4" xfId="454"/>
    <cellStyle name="常规 2 2 4 4 2" xfId="826"/>
    <cellStyle name="常规 2 2 4 5" xfId="455"/>
    <cellStyle name="常规 2 2 5" xfId="456"/>
    <cellStyle name="常规 2 2 5 2" xfId="457"/>
    <cellStyle name="常规 2 2 5 2 2" xfId="827"/>
    <cellStyle name="常规 2 2 5 3" xfId="458"/>
    <cellStyle name="常规 2 2 5 3 2" xfId="828"/>
    <cellStyle name="常规 2 2 5 4" xfId="459"/>
    <cellStyle name="常规 2 2 6" xfId="460"/>
    <cellStyle name="常规 2 2 6 2" xfId="829"/>
    <cellStyle name="常规 2 2 7" xfId="461"/>
    <cellStyle name="常规 2 2 7 2" xfId="830"/>
    <cellStyle name="常规 2 2 8" xfId="180"/>
    <cellStyle name="常规 2 3" xfId="398"/>
    <cellStyle name="常规 2 3 2" xfId="463"/>
    <cellStyle name="常规 2 3 2 2" xfId="128"/>
    <cellStyle name="常规 2 3 3" xfId="464"/>
    <cellStyle name="常规 2 4" xfId="399"/>
    <cellStyle name="常规 2 4 2" xfId="465"/>
    <cellStyle name="常规 2 4 3" xfId="466"/>
    <cellStyle name="常规 2 4 3 2" xfId="831"/>
    <cellStyle name="常规 2 5" xfId="467"/>
    <cellStyle name="常规 2 5 2" xfId="468"/>
    <cellStyle name="常规 2 5 2 2" xfId="368"/>
    <cellStyle name="常规 2 5 2 2 2" xfId="811"/>
    <cellStyle name="常规 2 5 2 3" xfId="373"/>
    <cellStyle name="常规 2 5 2 3 2" xfId="812"/>
    <cellStyle name="常规 2 5 2 4" xfId="376"/>
    <cellStyle name="常规 2 6" xfId="469"/>
    <cellStyle name="常规 2 6 2" xfId="832"/>
    <cellStyle name="常规 2 7" xfId="63"/>
    <cellStyle name="常规 2 7 2" xfId="809"/>
    <cellStyle name="常规 2 8" xfId="71"/>
    <cellStyle name="常规 20" xfId="258"/>
    <cellStyle name="常规 20 2" xfId="260"/>
    <cellStyle name="常规 20 2 2" xfId="263"/>
    <cellStyle name="常规 20 2 3" xfId="268"/>
    <cellStyle name="常规 20 2 4" xfId="271"/>
    <cellStyle name="常规 20 2 5" xfId="273"/>
    <cellStyle name="常规 20 2 6" xfId="275"/>
    <cellStyle name="常规 20 3" xfId="278"/>
    <cellStyle name="常规 20 3 2" xfId="280"/>
    <cellStyle name="常规 20 3 3" xfId="282"/>
    <cellStyle name="常规 20 4" xfId="287"/>
    <cellStyle name="常规 20 5" xfId="291"/>
    <cellStyle name="常规 20 6" xfId="293"/>
    <cellStyle name="常规 20 7" xfId="295"/>
    <cellStyle name="常规 21" xfId="297"/>
    <cellStyle name="常规 21 2" xfId="54"/>
    <cellStyle name="常规 21 2 2" xfId="58"/>
    <cellStyle name="常规 21 2 3" xfId="4"/>
    <cellStyle name="常规 21 2 4" xfId="92"/>
    <cellStyle name="常规 21 2 5" xfId="97"/>
    <cellStyle name="常规 21 2 6" xfId="100"/>
    <cellStyle name="常规 21 3" xfId="105"/>
    <cellStyle name="常规 21 3 2" xfId="108"/>
    <cellStyle name="常规 21 3 3" xfId="127"/>
    <cellStyle name="常规 21 4" xfId="144"/>
    <cellStyle name="常规 21 5" xfId="177"/>
    <cellStyle name="常规 21 6" xfId="221"/>
    <cellStyle name="常规 21 7" xfId="256"/>
    <cellStyle name="常规 22" xfId="299"/>
    <cellStyle name="常规 22 2" xfId="186"/>
    <cellStyle name="常规 22 2 2" xfId="301"/>
    <cellStyle name="常规 22 2 3" xfId="304"/>
    <cellStyle name="常规 22 2 4" xfId="307"/>
    <cellStyle name="常规 22 2 5" xfId="309"/>
    <cellStyle name="常规 22 2 6" xfId="311"/>
    <cellStyle name="常规 22 3" xfId="189"/>
    <cellStyle name="常规 22 3 2" xfId="314"/>
    <cellStyle name="常规 22 3 3" xfId="316"/>
    <cellStyle name="常规 22 4" xfId="192"/>
    <cellStyle name="常规 22 5" xfId="196"/>
    <cellStyle name="常规 22 6" xfId="328"/>
    <cellStyle name="常规 22 7" xfId="331"/>
    <cellStyle name="常规 23" xfId="335"/>
    <cellStyle name="常规 23 2" xfId="204"/>
    <cellStyle name="常规 23 2 2" xfId="339"/>
    <cellStyle name="常规 23 2 2 2" xfId="341"/>
    <cellStyle name="常规 23 2 2 3" xfId="344"/>
    <cellStyle name="常规 23 2 2 4" xfId="348"/>
    <cellStyle name="常规 23 2 3" xfId="352"/>
    <cellStyle name="常规 23 2 4" xfId="356"/>
    <cellStyle name="常规 23 2 5" xfId="358"/>
    <cellStyle name="常规 23 3" xfId="208"/>
    <cellStyle name="常规 23 3 2" xfId="363"/>
    <cellStyle name="常规 23 3 3" xfId="367"/>
    <cellStyle name="常规 23 3 4" xfId="372"/>
    <cellStyle name="常规 23 3 5" xfId="375"/>
    <cellStyle name="常规 23 3 6" xfId="378"/>
    <cellStyle name="常规 23 4" xfId="211"/>
    <cellStyle name="常规 23 5" xfId="381"/>
    <cellStyle name="常规 23 6" xfId="384"/>
    <cellStyle name="常规 24" xfId="386"/>
    <cellStyle name="常规 24 2" xfId="388"/>
    <cellStyle name="常规 24 2 2" xfId="390"/>
    <cellStyle name="常规 24 2 3" xfId="392"/>
    <cellStyle name="常规 24 2 4" xfId="394"/>
    <cellStyle name="常规 24 2 5" xfId="397"/>
    <cellStyle name="常规 24 3" xfId="337"/>
    <cellStyle name="常规 24 4" xfId="350"/>
    <cellStyle name="常规 24 5" xfId="354"/>
    <cellStyle name="常规 25" xfId="471"/>
    <cellStyle name="常规 25 2" xfId="473"/>
    <cellStyle name="常规 25 2 2" xfId="443"/>
    <cellStyle name="常规 25 2 3" xfId="445"/>
    <cellStyle name="常规 25 2 4" xfId="447"/>
    <cellStyle name="常规 25 3" xfId="361"/>
    <cellStyle name="常规 25 4" xfId="365"/>
    <cellStyle name="常规 25 5" xfId="370"/>
    <cellStyle name="常规 26" xfId="29"/>
    <cellStyle name="常规 26 2" xfId="9"/>
    <cellStyle name="常规 26 3" xfId="47"/>
    <cellStyle name="常规 26 4" xfId="50"/>
    <cellStyle name="常规 26 5" xfId="56"/>
    <cellStyle name="常规 27" xfId="475"/>
    <cellStyle name="常规 27 2" xfId="477"/>
    <cellStyle name="常规 27 2 2" xfId="478"/>
    <cellStyle name="常规 27 2 3" xfId="403"/>
    <cellStyle name="常规 27 2 4" xfId="435"/>
    <cellStyle name="常规 27 3" xfId="481"/>
    <cellStyle name="常规 27 4" xfId="417"/>
    <cellStyle name="常规 27 5" xfId="419"/>
    <cellStyle name="常规 28" xfId="321"/>
    <cellStyle name="常规 28 2" xfId="483"/>
    <cellStyle name="常规 28 3" xfId="485"/>
    <cellStyle name="常规 28 4" xfId="426"/>
    <cellStyle name="常规 28 5" xfId="227"/>
    <cellStyle name="常规 28 6" xfId="229"/>
    <cellStyle name="常规 29" xfId="324"/>
    <cellStyle name="常规 29 2" xfId="76"/>
    <cellStyle name="常规 29 3" xfId="80"/>
    <cellStyle name="常规 29 4" xfId="487"/>
    <cellStyle name="常规 29 5" xfId="235"/>
    <cellStyle name="常规 29 6" xfId="237"/>
    <cellStyle name="常规 29 7" xfId="488"/>
    <cellStyle name="常规 3" xfId="489"/>
    <cellStyle name="常规 3 2" xfId="346"/>
    <cellStyle name="常规 3 2 2" xfId="490"/>
    <cellStyle name="常规 3 2 2 2" xfId="194"/>
    <cellStyle name="常规 3 2 2 2 2" xfId="491"/>
    <cellStyle name="常规 3 2 2 2 3" xfId="406"/>
    <cellStyle name="常规 3 2 2 2 4" xfId="26"/>
    <cellStyle name="常规 3 2 2 2 5" xfId="408"/>
    <cellStyle name="常规 3 2 2 2 6" xfId="462"/>
    <cellStyle name="常规 3 2 2 3" xfId="326"/>
    <cellStyle name="常规 3 2 2 3 2" xfId="492"/>
    <cellStyle name="常规 3 2 2 3 3" xfId="493"/>
    <cellStyle name="常规 3 2 2 4" xfId="329"/>
    <cellStyle name="常规 3 2 2 5" xfId="332"/>
    <cellStyle name="常规 3 2 2 6" xfId="494"/>
    <cellStyle name="常规 3 2 2 7" xfId="495"/>
    <cellStyle name="常规 3 2 2 8" xfId="496"/>
    <cellStyle name="常规 3 2 3" xfId="497"/>
    <cellStyle name="常规 3 2 3 2" xfId="379"/>
    <cellStyle name="常规 3 2 3 2 2" xfId="479"/>
    <cellStyle name="常规 3 2 3 2 3" xfId="414"/>
    <cellStyle name="常规 3 2 3 3" xfId="382"/>
    <cellStyle name="常规 3 2 3 4" xfId="498"/>
    <cellStyle name="常规 3 2 3 5" xfId="499"/>
    <cellStyle name="常规 3 2 3 6" xfId="500"/>
    <cellStyle name="常规 3 2 4" xfId="501"/>
    <cellStyle name="常规 3 2 4 2" xfId="502"/>
    <cellStyle name="常规 3 2 4 3" xfId="503"/>
    <cellStyle name="常规 3 2 4 4" xfId="504"/>
    <cellStyle name="常规 3 2 4 5" xfId="505"/>
    <cellStyle name="常规 3 2 4 6" xfId="506"/>
    <cellStyle name="常规 3 2 5" xfId="507"/>
    <cellStyle name="常规 3 2 5 2" xfId="508"/>
    <cellStyle name="常规 3 2 5 3" xfId="509"/>
    <cellStyle name="常规 3 2 6" xfId="510"/>
    <cellStyle name="常规 3 2 7" xfId="511"/>
    <cellStyle name="常规 3 2 8" xfId="512"/>
    <cellStyle name="常规 3 3" xfId="513"/>
    <cellStyle name="常规 3 3 2" xfId="514"/>
    <cellStyle name="常规 3 3 2 2" xfId="515"/>
    <cellStyle name="常规 3 3 2 3" xfId="516"/>
    <cellStyle name="常规 3 3 2 4" xfId="517"/>
    <cellStyle name="常规 3 3 2 5" xfId="518"/>
    <cellStyle name="常规 3 3 2 6" xfId="519"/>
    <cellStyle name="常规 3 3 3" xfId="520"/>
    <cellStyle name="常规 3 3 3 2" xfId="521"/>
    <cellStyle name="常规 3 3 3 3" xfId="522"/>
    <cellStyle name="常规 3 3 4" xfId="523"/>
    <cellStyle name="常规 3 3 5" xfId="524"/>
    <cellStyle name="常规 3 3 6" xfId="525"/>
    <cellStyle name="常规 3 3 7" xfId="526"/>
    <cellStyle name="常规 3 3 8" xfId="527"/>
    <cellStyle name="常规 3 4" xfId="528"/>
    <cellStyle name="常规 3 4 2" xfId="529"/>
    <cellStyle name="常规 3 5" xfId="530"/>
    <cellStyle name="常规 3 5 2" xfId="531"/>
    <cellStyle name="常规 3 5 3" xfId="532"/>
    <cellStyle name="常规 3 5 4" xfId="533"/>
    <cellStyle name="常规 3 5 5" xfId="534"/>
    <cellStyle name="常规 3 6" xfId="535"/>
    <cellStyle name="常规 3 6 2" xfId="536"/>
    <cellStyle name="常规 3 6 3" xfId="537"/>
    <cellStyle name="常规 3 7" xfId="82"/>
    <cellStyle name="常规 3 8" xfId="85"/>
    <cellStyle name="常规 3 9" xfId="538"/>
    <cellStyle name="常规 30" xfId="470"/>
    <cellStyle name="常规 30 2" xfId="472"/>
    <cellStyle name="常规 30 3" xfId="360"/>
    <cellStyle name="常规 30 4" xfId="364"/>
    <cellStyle name="常规 30 5" xfId="369"/>
    <cellStyle name="常规 31" xfId="28"/>
    <cellStyle name="常规 31 2" xfId="8"/>
    <cellStyle name="常规 31 3" xfId="46"/>
    <cellStyle name="常规 31 4" xfId="49"/>
    <cellStyle name="常规 32" xfId="474"/>
    <cellStyle name="常规 32 2" xfId="476"/>
    <cellStyle name="常规 32 3" xfId="480"/>
    <cellStyle name="常规 32 4" xfId="415"/>
    <cellStyle name="常规 33" xfId="320"/>
    <cellStyle name="常规 33 2" xfId="482"/>
    <cellStyle name="常规 33 3" xfId="484"/>
    <cellStyle name="常规 33 4" xfId="424"/>
    <cellStyle name="常规 34" xfId="323"/>
    <cellStyle name="常规 34 2" xfId="75"/>
    <cellStyle name="常规 34 3" xfId="79"/>
    <cellStyle name="常规 34 4" xfId="486"/>
    <cellStyle name="常规 35" xfId="540"/>
    <cellStyle name="常规 35 2" xfId="542"/>
    <cellStyle name="常规 35 3" xfId="544"/>
    <cellStyle name="常规 35 4" xfId="546"/>
    <cellStyle name="常规 36" xfId="548"/>
    <cellStyle name="常规 36 2" xfId="549"/>
    <cellStyle name="常规 36 3" xfId="550"/>
    <cellStyle name="常规 36 4" xfId="551"/>
    <cellStyle name="常规 37" xfId="553"/>
    <cellStyle name="常规 37 2" xfId="554"/>
    <cellStyle name="常规 37 3" xfId="555"/>
    <cellStyle name="常规 37 4" xfId="556"/>
    <cellStyle name="常规 38" xfId="557"/>
    <cellStyle name="常规 38 2" xfId="559"/>
    <cellStyle name="常规 38 3" xfId="561"/>
    <cellStyle name="常规 38 4" xfId="562"/>
    <cellStyle name="常规 39" xfId="2"/>
    <cellStyle name="常规 39 2" xfId="564"/>
    <cellStyle name="常规 39 3" xfId="565"/>
    <cellStyle name="常规 39 4" xfId="566"/>
    <cellStyle name="常规 4" xfId="567"/>
    <cellStyle name="常规 4 2" xfId="568"/>
    <cellStyle name="常规 4 2 2" xfId="570"/>
    <cellStyle name="常规 4 2 2 2" xfId="573"/>
    <cellStyle name="常规 4 2 2 3" xfId="20"/>
    <cellStyle name="常规 4 2 2 4" xfId="576"/>
    <cellStyle name="常规 4 2 2 5" xfId="579"/>
    <cellStyle name="常规 4 2 3" xfId="581"/>
    <cellStyle name="常规 4 2 3 2" xfId="584"/>
    <cellStyle name="常规 4 2 3 2 2" xfId="586"/>
    <cellStyle name="常规 4 2 3 2 3" xfId="588"/>
    <cellStyle name="常规 4 2 3 2 4" xfId="590"/>
    <cellStyle name="常规 4 2 3 3" xfId="593"/>
    <cellStyle name="常规 4 2 3 4" xfId="596"/>
    <cellStyle name="常规 4 2 3 5" xfId="599"/>
    <cellStyle name="常规 4 2 3 6" xfId="601"/>
    <cellStyle name="常规 4 2 4" xfId="603"/>
    <cellStyle name="常规 4 2 5" xfId="605"/>
    <cellStyle name="常规 4 2 6" xfId="607"/>
    <cellStyle name="常规 4 3" xfId="608"/>
    <cellStyle name="常规 4 3 2" xfId="610"/>
    <cellStyle name="常规 4 3 2 2" xfId="612"/>
    <cellStyle name="常规 4 3 2 2 2" xfId="836"/>
    <cellStyle name="常规 4 3 2 3" xfId="614"/>
    <cellStyle name="常规 4 3 2 4" xfId="616"/>
    <cellStyle name="常规 4 3 2 4 2" xfId="837"/>
    <cellStyle name="常规 4 3 2 5" xfId="618"/>
    <cellStyle name="常规 4 3 3" xfId="620"/>
    <cellStyle name="常规 4 3 4" xfId="622"/>
    <cellStyle name="常规 4 3 5" xfId="624"/>
    <cellStyle name="常规 4 3 5 2" xfId="839"/>
    <cellStyle name="常规 4 3 6" xfId="626"/>
    <cellStyle name="常规 4 3 7" xfId="628"/>
    <cellStyle name="常规 4 4" xfId="569"/>
    <cellStyle name="常规 4 4 2" xfId="572"/>
    <cellStyle name="常规 4 4 3" xfId="19"/>
    <cellStyle name="常规 4 4 4" xfId="575"/>
    <cellStyle name="常规 4 4 5" xfId="578"/>
    <cellStyle name="常规 4 4 6" xfId="629"/>
    <cellStyle name="常规 4 5" xfId="580"/>
    <cellStyle name="常规 4 5 2" xfId="583"/>
    <cellStyle name="常规 4 5 2 2" xfId="833"/>
    <cellStyle name="常规 4 5 3" xfId="592"/>
    <cellStyle name="常规 4 5 4" xfId="595"/>
    <cellStyle name="常规 4 5 4 2" xfId="834"/>
    <cellStyle name="常规 4 5 5" xfId="598"/>
    <cellStyle name="常规 4 6" xfId="602"/>
    <cellStyle name="常规 4 6 2" xfId="835"/>
    <cellStyle name="常规 4 7" xfId="604"/>
    <cellStyle name="常规 4 8" xfId="606"/>
    <cellStyle name="常规 40" xfId="539"/>
    <cellStyle name="常规 40 2" xfId="541"/>
    <cellStyle name="常规 40 3" xfId="543"/>
    <cellStyle name="常规 40 4" xfId="545"/>
    <cellStyle name="常规 41" xfId="547"/>
    <cellStyle name="常规 42" xfId="552"/>
    <cellStyle name="常规 5" xfId="630"/>
    <cellStyle name="常规 5 2" xfId="631"/>
    <cellStyle name="常规 5 2 2" xfId="632"/>
    <cellStyle name="常规 5 2 2 2" xfId="633"/>
    <cellStyle name="常规 5 2 2 3" xfId="634"/>
    <cellStyle name="常规 5 2 2 4" xfId="199"/>
    <cellStyle name="常规 5 2 2 5" xfId="201"/>
    <cellStyle name="常规 5 2 2 6" xfId="205"/>
    <cellStyle name="常规 5 2 3" xfId="635"/>
    <cellStyle name="常规 5 2 3 2" xfId="636"/>
    <cellStyle name="常规 5 2 3 3" xfId="637"/>
    <cellStyle name="常规 5 2 4" xfId="638"/>
    <cellStyle name="常规 5 2 5" xfId="639"/>
    <cellStyle name="常规 5 2 6" xfId="640"/>
    <cellStyle name="常规 5 2 6 2" xfId="840"/>
    <cellStyle name="常规 5 2 7" xfId="641"/>
    <cellStyle name="常规 5 2 8" xfId="642"/>
    <cellStyle name="常规 5 3" xfId="643"/>
    <cellStyle name="常规 5 3 2" xfId="644"/>
    <cellStyle name="常规 5 3 2 2" xfId="645"/>
    <cellStyle name="常规 5 3 2 2 2" xfId="841"/>
    <cellStyle name="常规 5 3 2 3" xfId="646"/>
    <cellStyle name="常规 5 3 2 4" xfId="14"/>
    <cellStyle name="常规 5 3 2 4 2" xfId="807"/>
    <cellStyle name="常规 5 3 2 5" xfId="149"/>
    <cellStyle name="常规 5 3 3" xfId="647"/>
    <cellStyle name="常规 5 3 4" xfId="648"/>
    <cellStyle name="常规 5 3 5" xfId="649"/>
    <cellStyle name="常规 5 3 6" xfId="650"/>
    <cellStyle name="常规 5 4" xfId="609"/>
    <cellStyle name="常规 5 4 2" xfId="611"/>
    <cellStyle name="常规 5 4 3" xfId="613"/>
    <cellStyle name="常规 5 4 4" xfId="615"/>
    <cellStyle name="常规 5 4 5" xfId="617"/>
    <cellStyle name="常规 5 4 6" xfId="651"/>
    <cellStyle name="常规 5 5" xfId="619"/>
    <cellStyle name="常规 5 5 2" xfId="652"/>
    <cellStyle name="常规 5 5 2 2" xfId="842"/>
    <cellStyle name="常规 5 5 3" xfId="653"/>
    <cellStyle name="常规 5 5 4" xfId="654"/>
    <cellStyle name="常规 5 5 4 2" xfId="843"/>
    <cellStyle name="常规 5 5 5" xfId="655"/>
    <cellStyle name="常规 5 6" xfId="621"/>
    <cellStyle name="常规 5 6 2" xfId="656"/>
    <cellStyle name="常规 5 6 3" xfId="838"/>
    <cellStyle name="常规 5 7" xfId="623"/>
    <cellStyle name="常规 5 8" xfId="625"/>
    <cellStyle name="常规 5 9" xfId="627"/>
    <cellStyle name="常规 6" xfId="657"/>
    <cellStyle name="常规 6 2" xfId="658"/>
    <cellStyle name="常规 6 2 2" xfId="659"/>
    <cellStyle name="常规 6 2 2 2" xfId="660"/>
    <cellStyle name="常规 6 2 2 3" xfId="661"/>
    <cellStyle name="常规 6 2 2 4" xfId="662"/>
    <cellStyle name="常规 6 2 2 5" xfId="663"/>
    <cellStyle name="常规 6 2 2 6" xfId="664"/>
    <cellStyle name="常规 6 2 3" xfId="665"/>
    <cellStyle name="常规 6 2 3 2" xfId="666"/>
    <cellStyle name="常规 6 2 3 3" xfId="667"/>
    <cellStyle name="常规 6 2 4" xfId="668"/>
    <cellStyle name="常规 6 2 5" xfId="669"/>
    <cellStyle name="常规 6 2 6" xfId="670"/>
    <cellStyle name="常规 6 2 7" xfId="671"/>
    <cellStyle name="常规 6 3" xfId="672"/>
    <cellStyle name="常规 6 3 2" xfId="673"/>
    <cellStyle name="常规 6 3 2 2" xfId="674"/>
    <cellStyle name="常规 6 3 2 3" xfId="675"/>
    <cellStyle name="常规 6 3 2 4" xfId="676"/>
    <cellStyle name="常规 6 3 2 5" xfId="677"/>
    <cellStyle name="常规 6 3 2 6" xfId="678"/>
    <cellStyle name="常规 6 3 3" xfId="679"/>
    <cellStyle name="常规 6 3 3 2" xfId="680"/>
    <cellStyle name="常规 6 3 3 3" xfId="681"/>
    <cellStyle name="常规 6 3 4" xfId="682"/>
    <cellStyle name="常规 6 3 5" xfId="683"/>
    <cellStyle name="常规 6 3 6" xfId="684"/>
    <cellStyle name="常规 6 3 7" xfId="685"/>
    <cellStyle name="常规 6 4" xfId="571"/>
    <cellStyle name="常规 6 4 2" xfId="686"/>
    <cellStyle name="常规 6 5" xfId="18"/>
    <cellStyle name="常规 6 5 2" xfId="687"/>
    <cellStyle name="常规 6 5 2 2" xfId="688"/>
    <cellStyle name="常规 6 5 2 3" xfId="689"/>
    <cellStyle name="常规 6 5 2 4" xfId="690"/>
    <cellStyle name="常规 6 5 2 5" xfId="691"/>
    <cellStyle name="常规 6 5 3" xfId="692"/>
    <cellStyle name="常规 6 5 4" xfId="693"/>
    <cellStyle name="常规 6 5 5" xfId="694"/>
    <cellStyle name="常规 6 5 6" xfId="695"/>
    <cellStyle name="常规 6 6" xfId="574"/>
    <cellStyle name="常规 6 6 2" xfId="696"/>
    <cellStyle name="常规 6 6 3" xfId="697"/>
    <cellStyle name="常规 6 6 4" xfId="698"/>
    <cellStyle name="常规 6 6 5" xfId="699"/>
    <cellStyle name="常规 6 6 6" xfId="700"/>
    <cellStyle name="常规 6 6 7" xfId="701"/>
    <cellStyle name="常规 6 7" xfId="577"/>
    <cellStyle name="常规 6 7 2" xfId="702"/>
    <cellStyle name="常规 7" xfId="703"/>
    <cellStyle name="常规 7 10" xfId="704"/>
    <cellStyle name="常规 7 2" xfId="705"/>
    <cellStyle name="常规 7 2 2" xfId="706"/>
    <cellStyle name="常规 7 2 2 2" xfId="707"/>
    <cellStyle name="常规 7 2 2 3" xfId="708"/>
    <cellStyle name="常规 7 2 2 4" xfId="709"/>
    <cellStyle name="常规 7 2 2 5" xfId="710"/>
    <cellStyle name="常规 7 2 2 6" xfId="711"/>
    <cellStyle name="常规 7 2 3" xfId="712"/>
    <cellStyle name="常规 7 2 3 2" xfId="713"/>
    <cellStyle name="常规 7 2 3 3" xfId="714"/>
    <cellStyle name="常规 7 2 4" xfId="715"/>
    <cellStyle name="常规 7 2 5" xfId="716"/>
    <cellStyle name="常规 7 2 6" xfId="717"/>
    <cellStyle name="常规 7 2 7" xfId="718"/>
    <cellStyle name="常规 7 3" xfId="719"/>
    <cellStyle name="常规 7 3 2" xfId="720"/>
    <cellStyle name="常规 7 3 2 2" xfId="721"/>
    <cellStyle name="常规 7 3 2 3" xfId="722"/>
    <cellStyle name="常规 7 3 2 4" xfId="723"/>
    <cellStyle name="常规 7 3 2 5" xfId="724"/>
    <cellStyle name="常规 7 3 2 6" xfId="725"/>
    <cellStyle name="常规 7 3 3" xfId="726"/>
    <cellStyle name="常规 7 3 3 2" xfId="727"/>
    <cellStyle name="常规 7 3 3 3" xfId="728"/>
    <cellStyle name="常规 7 3 4" xfId="729"/>
    <cellStyle name="常规 7 3 5" xfId="730"/>
    <cellStyle name="常规 7 3 6" xfId="731"/>
    <cellStyle name="常规 7 3 7" xfId="732"/>
    <cellStyle name="常规 7 4" xfId="582"/>
    <cellStyle name="常规 7 4 2" xfId="585"/>
    <cellStyle name="常规 7 4 2 2" xfId="733"/>
    <cellStyle name="常规 7 4 2 3" xfId="734"/>
    <cellStyle name="常规 7 4 2 4" xfId="735"/>
    <cellStyle name="常规 7 4 2 5" xfId="736"/>
    <cellStyle name="常规 7 4 2 6" xfId="737"/>
    <cellStyle name="常规 7 4 3" xfId="587"/>
    <cellStyle name="常规 7 4 3 2" xfId="738"/>
    <cellStyle name="常规 7 4 3 3" xfId="739"/>
    <cellStyle name="常规 7 4 4" xfId="589"/>
    <cellStyle name="常规 7 4 5" xfId="740"/>
    <cellStyle name="常规 7 4 6" xfId="741"/>
    <cellStyle name="常规 7 4 7" xfId="742"/>
    <cellStyle name="常规 7 5" xfId="591"/>
    <cellStyle name="常规 7 5 2" xfId="743"/>
    <cellStyle name="常规 7 5 3" xfId="744"/>
    <cellStyle name="常规 7 5 4" xfId="745"/>
    <cellStyle name="常规 7 5 5" xfId="746"/>
    <cellStyle name="常规 7 5 6" xfId="747"/>
    <cellStyle name="常规 7 5 7" xfId="748"/>
    <cellStyle name="常规 7 6" xfId="594"/>
    <cellStyle name="常规 7 6 2" xfId="749"/>
    <cellStyle name="常规 7 6 3" xfId="750"/>
    <cellStyle name="常规 7 6 4" xfId="751"/>
    <cellStyle name="常规 7 6 5" xfId="752"/>
    <cellStyle name="常规 7 6 6" xfId="753"/>
    <cellStyle name="常规 7 7" xfId="597"/>
    <cellStyle name="常规 7 8" xfId="600"/>
    <cellStyle name="常规 7 9" xfId="754"/>
    <cellStyle name="常规 8" xfId="755"/>
    <cellStyle name="常规 8 2" xfId="756"/>
    <cellStyle name="常规 8 2 2" xfId="757"/>
    <cellStyle name="常规 8 2 2 2" xfId="758"/>
    <cellStyle name="常规 8 2 2 3" xfId="759"/>
    <cellStyle name="常规 8 2 2 4" xfId="760"/>
    <cellStyle name="常规 8 2 2 5" xfId="761"/>
    <cellStyle name="常规 8 2 2 6" xfId="762"/>
    <cellStyle name="常规 8 2 3" xfId="763"/>
    <cellStyle name="常规 8 2 3 2" xfId="764"/>
    <cellStyle name="常规 8 2 3 3" xfId="23"/>
    <cellStyle name="常规 8 2 4" xfId="765"/>
    <cellStyle name="常规 8 2 5" xfId="766"/>
    <cellStyle name="常规 8 2 6" xfId="767"/>
    <cellStyle name="常规 8 2 7" xfId="768"/>
    <cellStyle name="常规 8 3" xfId="769"/>
    <cellStyle name="常规 8 3 2" xfId="770"/>
    <cellStyle name="常规 8 3 3" xfId="771"/>
    <cellStyle name="常规 8 3 4" xfId="772"/>
    <cellStyle name="常规 8 3 5" xfId="773"/>
    <cellStyle name="常规 8 3 6" xfId="774"/>
    <cellStyle name="常规 8 4" xfId="775"/>
    <cellStyle name="常规 8 4 2" xfId="776"/>
    <cellStyle name="常规 8 4 3" xfId="777"/>
    <cellStyle name="常规 8 5" xfId="778"/>
    <cellStyle name="常规 8 6" xfId="779"/>
    <cellStyle name="常规 8 7" xfId="780"/>
    <cellStyle name="常规 8 8" xfId="781"/>
    <cellStyle name="常规 9" xfId="782"/>
    <cellStyle name="常规 9 2" xfId="783"/>
    <cellStyle name="常规 9 2 2" xfId="784"/>
    <cellStyle name="常规 9 2 2 2" xfId="785"/>
    <cellStyle name="常规 9 2 2 3" xfId="786"/>
    <cellStyle name="常规 9 2 2 4" xfId="787"/>
    <cellStyle name="常规 9 2 2 5" xfId="788"/>
    <cellStyle name="常规 9 2 2 6" xfId="789"/>
    <cellStyle name="常规 9 2 3" xfId="790"/>
    <cellStyle name="常规 9 2 3 2" xfId="791"/>
    <cellStyle name="常规 9 2 3 3" xfId="792"/>
    <cellStyle name="常规 9 2 4" xfId="793"/>
    <cellStyle name="常规 9 2 5" xfId="794"/>
    <cellStyle name="常规 9 2 6" xfId="558"/>
    <cellStyle name="常规 9 2 7" xfId="560"/>
    <cellStyle name="常规 9 3" xfId="795"/>
    <cellStyle name="常规 9 3 2" xfId="796"/>
    <cellStyle name="常规 9 3 3" xfId="797"/>
    <cellStyle name="常规 9 3 4" xfId="798"/>
    <cellStyle name="常规 9 3 5" xfId="799"/>
    <cellStyle name="常规 9 3 6" xfId="563"/>
    <cellStyle name="常规 9 4" xfId="800"/>
    <cellStyle name="常规 9 4 2" xfId="801"/>
    <cellStyle name="常规 9 4 3" xfId="802"/>
    <cellStyle name="常规 9 5" xfId="803"/>
    <cellStyle name="常规 9 6" xfId="804"/>
    <cellStyle name="常规 9 7" xfId="805"/>
    <cellStyle name="常规 9 8" xfId="806"/>
  </cellStyles>
  <dxfs count="0"/>
  <tableStyles count="0" defaultTableStyle="TableStyleMedium2" defaultPivotStyle="PivotStyleLight16"/>
  <colors>
    <mruColors>
      <color rgb="FF000000"/>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I65"/>
  <sheetViews>
    <sheetView zoomScale="90" zoomScaleNormal="90" workbookViewId="0">
      <pane xSplit="3" ySplit="3" topLeftCell="D53" activePane="bottomRight" state="frozen"/>
      <selection pane="topRight"/>
      <selection pane="bottomLeft"/>
      <selection pane="bottomRight" activeCell="E18" sqref="E18"/>
    </sheetView>
  </sheetViews>
  <sheetFormatPr defaultColWidth="9" defaultRowHeight="12"/>
  <cols>
    <col min="1" max="1" width="8.375" style="2" customWidth="1"/>
    <col min="2" max="2" width="16.5" style="3" customWidth="1"/>
    <col min="3" max="3" width="5.125" style="3" customWidth="1"/>
    <col min="4" max="4" width="11.125" style="4" customWidth="1"/>
    <col min="5" max="5" width="9" style="3" customWidth="1"/>
    <col min="6" max="6" width="10.75" style="3" customWidth="1"/>
    <col min="7" max="7" width="41.125" style="3" customWidth="1"/>
    <col min="8" max="8" width="59.125" style="3" customWidth="1"/>
    <col min="9" max="9" width="7.75" style="5" customWidth="1"/>
    <col min="10" max="16384" width="9" style="3"/>
  </cols>
  <sheetData>
    <row r="1" spans="1:9" ht="60.75" customHeight="1">
      <c r="A1" s="146" t="s">
        <v>148</v>
      </c>
      <c r="B1" s="147"/>
      <c r="C1" s="147"/>
      <c r="D1" s="147"/>
      <c r="E1" s="147"/>
      <c r="F1" s="147"/>
      <c r="G1" s="147"/>
      <c r="H1" s="147"/>
      <c r="I1" s="147"/>
    </row>
    <row r="2" spans="1:9" ht="38.25" customHeight="1">
      <c r="A2" s="6" t="s">
        <v>0</v>
      </c>
      <c r="B2" s="7" t="s">
        <v>1</v>
      </c>
      <c r="C2" s="7" t="s">
        <v>2</v>
      </c>
      <c r="D2" s="7" t="s">
        <v>3</v>
      </c>
      <c r="E2" s="7" t="s">
        <v>4</v>
      </c>
      <c r="F2" s="7" t="s">
        <v>5</v>
      </c>
      <c r="G2" s="7" t="s">
        <v>6</v>
      </c>
      <c r="H2" s="7" t="s">
        <v>7</v>
      </c>
      <c r="I2" s="55" t="s">
        <v>8</v>
      </c>
    </row>
    <row r="3" spans="1:9" ht="24" customHeight="1">
      <c r="A3" s="148" t="s">
        <v>9</v>
      </c>
      <c r="B3" s="149"/>
      <c r="C3" s="149"/>
      <c r="D3" s="8"/>
      <c r="E3" s="9"/>
      <c r="F3" s="10"/>
      <c r="G3" s="11"/>
      <c r="H3" s="11"/>
      <c r="I3" s="55"/>
    </row>
    <row r="4" spans="1:9" ht="206.25" customHeight="1">
      <c r="A4" s="12" t="s">
        <v>10</v>
      </c>
      <c r="B4" s="13" t="s">
        <v>11</v>
      </c>
      <c r="C4" s="13" t="s">
        <v>12</v>
      </c>
      <c r="D4" s="14">
        <v>1</v>
      </c>
      <c r="E4" s="15">
        <f>ROUND(SUM(F6:F55)*1.5%,0)</f>
        <v>117713</v>
      </c>
      <c r="F4" s="16">
        <f>ROUND(E4*D4,0)</f>
        <v>117713</v>
      </c>
      <c r="G4" s="17" t="s">
        <v>13</v>
      </c>
      <c r="H4" s="18" t="s">
        <v>14</v>
      </c>
      <c r="I4" s="55"/>
    </row>
    <row r="5" spans="1:9" ht="134.25" customHeight="1">
      <c r="A5" s="12" t="s">
        <v>15</v>
      </c>
      <c r="B5" s="19" t="s">
        <v>16</v>
      </c>
      <c r="C5" s="13" t="s">
        <v>12</v>
      </c>
      <c r="D5" s="19">
        <v>1</v>
      </c>
      <c r="E5" s="20">
        <v>141918</v>
      </c>
      <c r="F5" s="16">
        <f>ROUND(E5*D5,0)</f>
        <v>141918</v>
      </c>
      <c r="G5" s="21" t="s">
        <v>17</v>
      </c>
      <c r="H5" s="21" t="s">
        <v>18</v>
      </c>
      <c r="I5" s="55"/>
    </row>
    <row r="6" spans="1:9" ht="20.100000000000001" customHeight="1">
      <c r="A6" s="22" t="s">
        <v>19</v>
      </c>
      <c r="B6" s="23" t="s">
        <v>20</v>
      </c>
      <c r="C6" s="24"/>
      <c r="D6" s="24"/>
      <c r="E6" s="25"/>
      <c r="F6" s="16">
        <f t="shared" ref="F6:F55" si="0">ROUND(E6*D6,0)</f>
        <v>0</v>
      </c>
      <c r="G6" s="26"/>
      <c r="H6" s="26"/>
      <c r="I6" s="56"/>
    </row>
    <row r="7" spans="1:9" ht="141.75" customHeight="1">
      <c r="A7" s="22" t="s">
        <v>21</v>
      </c>
      <c r="B7" s="23" t="s">
        <v>22</v>
      </c>
      <c r="C7" s="24" t="s">
        <v>23</v>
      </c>
      <c r="D7" s="27">
        <v>5065</v>
      </c>
      <c r="E7" s="28">
        <v>5.17</v>
      </c>
      <c r="F7" s="16">
        <f t="shared" si="0"/>
        <v>26186</v>
      </c>
      <c r="G7" s="29" t="s">
        <v>24</v>
      </c>
      <c r="H7" s="138" t="s">
        <v>147</v>
      </c>
      <c r="I7" s="56"/>
    </row>
    <row r="8" spans="1:9" ht="20.100000000000001" customHeight="1">
      <c r="A8" s="22" t="s">
        <v>25</v>
      </c>
      <c r="B8" s="23" t="s">
        <v>26</v>
      </c>
      <c r="C8" s="24"/>
      <c r="D8" s="24"/>
      <c r="E8" s="28"/>
      <c r="F8" s="16"/>
      <c r="G8" s="25"/>
      <c r="H8" s="25"/>
      <c r="I8" s="56"/>
    </row>
    <row r="9" spans="1:9" ht="128.25" customHeight="1">
      <c r="A9" s="22" t="s">
        <v>21</v>
      </c>
      <c r="B9" s="23" t="s">
        <v>27</v>
      </c>
      <c r="C9" s="24" t="s">
        <v>23</v>
      </c>
      <c r="D9" s="24">
        <f>6837+243</f>
        <v>7080</v>
      </c>
      <c r="E9" s="28">
        <v>6.8</v>
      </c>
      <c r="F9" s="16">
        <f t="shared" si="0"/>
        <v>48144</v>
      </c>
      <c r="G9" s="30" t="s">
        <v>28</v>
      </c>
      <c r="H9" s="145" t="s">
        <v>151</v>
      </c>
      <c r="I9" s="56"/>
    </row>
    <row r="10" spans="1:9" ht="30.95" customHeight="1">
      <c r="A10" s="22" t="s">
        <v>30</v>
      </c>
      <c r="B10" s="23" t="s">
        <v>31</v>
      </c>
      <c r="C10" s="24"/>
      <c r="D10" s="24"/>
      <c r="E10" s="28"/>
      <c r="F10" s="16"/>
      <c r="G10" s="25"/>
      <c r="H10" s="25"/>
      <c r="I10" s="56"/>
    </row>
    <row r="11" spans="1:9" ht="96.75" customHeight="1">
      <c r="A11" s="22" t="s">
        <v>32</v>
      </c>
      <c r="B11" s="23" t="s">
        <v>33</v>
      </c>
      <c r="C11" s="24" t="s">
        <v>23</v>
      </c>
      <c r="D11" s="24">
        <f>10949+729</f>
        <v>11678</v>
      </c>
      <c r="E11" s="28">
        <v>9.17</v>
      </c>
      <c r="F11" s="16">
        <f t="shared" si="0"/>
        <v>107087</v>
      </c>
      <c r="G11" s="160" t="s">
        <v>34</v>
      </c>
      <c r="H11" s="162" t="s">
        <v>35</v>
      </c>
      <c r="I11" s="56"/>
    </row>
    <row r="12" spans="1:9" ht="82.5" customHeight="1">
      <c r="A12" s="22" t="s">
        <v>36</v>
      </c>
      <c r="B12" s="23" t="s">
        <v>37</v>
      </c>
      <c r="C12" s="24" t="s">
        <v>23</v>
      </c>
      <c r="D12" s="24">
        <f>226922+15181</f>
        <v>242103</v>
      </c>
      <c r="E12" s="28">
        <v>24.74</v>
      </c>
      <c r="F12" s="16">
        <f t="shared" si="0"/>
        <v>5989628</v>
      </c>
      <c r="G12" s="161"/>
      <c r="H12" s="163"/>
      <c r="I12" s="56"/>
    </row>
    <row r="13" spans="1:9" ht="99.75" customHeight="1">
      <c r="A13" s="22" t="s">
        <v>38</v>
      </c>
      <c r="B13" s="23" t="s">
        <v>39</v>
      </c>
      <c r="C13" s="24" t="s">
        <v>23</v>
      </c>
      <c r="D13" s="24">
        <f>1005+1005</f>
        <v>2010</v>
      </c>
      <c r="E13" s="28">
        <v>7.79</v>
      </c>
      <c r="F13" s="16">
        <f t="shared" si="0"/>
        <v>15658</v>
      </c>
      <c r="G13" s="31" t="s">
        <v>40</v>
      </c>
      <c r="H13" s="31" t="s">
        <v>41</v>
      </c>
      <c r="I13" s="56"/>
    </row>
    <row r="14" spans="1:9" ht="87" customHeight="1">
      <c r="A14" s="22" t="s">
        <v>42</v>
      </c>
      <c r="B14" s="23" t="s">
        <v>43</v>
      </c>
      <c r="C14" s="24" t="s">
        <v>23</v>
      </c>
      <c r="D14" s="24">
        <f>3680</f>
        <v>3680</v>
      </c>
      <c r="E14" s="28">
        <v>14.07</v>
      </c>
      <c r="F14" s="16">
        <f t="shared" si="0"/>
        <v>51778</v>
      </c>
      <c r="G14" s="32" t="s">
        <v>44</v>
      </c>
      <c r="H14" s="32" t="s">
        <v>45</v>
      </c>
      <c r="I14" s="56"/>
    </row>
    <row r="15" spans="1:9" ht="32.1" customHeight="1">
      <c r="A15" s="22" t="s">
        <v>47</v>
      </c>
      <c r="B15" s="23" t="s">
        <v>48</v>
      </c>
      <c r="C15" s="24"/>
      <c r="D15" s="24"/>
      <c r="E15" s="28"/>
      <c r="F15" s="16"/>
      <c r="G15" s="25"/>
      <c r="H15" s="25"/>
      <c r="I15" s="56"/>
    </row>
    <row r="16" spans="1:9" ht="161.25" customHeight="1">
      <c r="A16" s="22" t="s">
        <v>30</v>
      </c>
      <c r="B16" s="23" t="s">
        <v>49</v>
      </c>
      <c r="C16" s="24" t="s">
        <v>23</v>
      </c>
      <c r="D16" s="24">
        <f>26769+2741</f>
        <v>29510</v>
      </c>
      <c r="E16" s="28">
        <v>3.19</v>
      </c>
      <c r="F16" s="16">
        <f t="shared" si="0"/>
        <v>94137</v>
      </c>
      <c r="G16" s="94" t="s">
        <v>50</v>
      </c>
      <c r="H16" s="95" t="s">
        <v>51</v>
      </c>
      <c r="I16" s="56"/>
    </row>
    <row r="17" spans="1:9" ht="162.75" customHeight="1">
      <c r="A17" s="22" t="s">
        <v>38</v>
      </c>
      <c r="B17" s="23" t="s">
        <v>52</v>
      </c>
      <c r="C17" s="24" t="s">
        <v>23</v>
      </c>
      <c r="D17" s="24">
        <f>3814+1502</f>
        <v>5316</v>
      </c>
      <c r="E17" s="28">
        <v>4.28</v>
      </c>
      <c r="F17" s="16">
        <f t="shared" si="0"/>
        <v>22752</v>
      </c>
      <c r="G17" s="96" t="s">
        <v>53</v>
      </c>
      <c r="H17" s="95" t="s">
        <v>54</v>
      </c>
      <c r="I17" s="56"/>
    </row>
    <row r="18" spans="1:9" ht="140.25" customHeight="1">
      <c r="A18" s="22" t="s">
        <v>42</v>
      </c>
      <c r="B18" s="23" t="s">
        <v>55</v>
      </c>
      <c r="C18" s="24" t="s">
        <v>56</v>
      </c>
      <c r="D18" s="60">
        <v>0</v>
      </c>
      <c r="E18" s="28">
        <v>9.25</v>
      </c>
      <c r="F18" s="16">
        <f t="shared" si="0"/>
        <v>0</v>
      </c>
      <c r="G18" s="61" t="s">
        <v>57</v>
      </c>
      <c r="H18" s="144" t="s">
        <v>150</v>
      </c>
      <c r="I18" s="56"/>
    </row>
    <row r="19" spans="1:9">
      <c r="A19" s="22" t="s">
        <v>59</v>
      </c>
      <c r="B19" s="23" t="s">
        <v>60</v>
      </c>
      <c r="C19" s="24"/>
      <c r="D19" s="24"/>
      <c r="E19" s="25"/>
      <c r="F19" s="16"/>
      <c r="G19" s="33"/>
      <c r="H19" s="34"/>
      <c r="I19" s="56"/>
    </row>
    <row r="20" spans="1:9" ht="66" customHeight="1">
      <c r="A20" s="22" t="s">
        <v>21</v>
      </c>
      <c r="B20" s="23" t="s">
        <v>61</v>
      </c>
      <c r="C20" s="24" t="s">
        <v>23</v>
      </c>
      <c r="D20" s="27">
        <f>3680</f>
        <v>3680</v>
      </c>
      <c r="E20" s="25">
        <v>94.17</v>
      </c>
      <c r="F20" s="16">
        <f t="shared" si="0"/>
        <v>346546</v>
      </c>
      <c r="G20" s="99" t="s">
        <v>62</v>
      </c>
      <c r="H20" s="99" t="s">
        <v>63</v>
      </c>
      <c r="I20" s="56"/>
    </row>
    <row r="21" spans="1:9" ht="21.95" customHeight="1">
      <c r="A21" s="22" t="s">
        <v>30</v>
      </c>
      <c r="B21" s="23" t="s">
        <v>64</v>
      </c>
      <c r="C21" s="24"/>
      <c r="D21" s="24"/>
      <c r="E21" s="28"/>
      <c r="F21" s="16"/>
      <c r="G21" s="25"/>
      <c r="H21" s="25"/>
      <c r="I21" s="56"/>
    </row>
    <row r="22" spans="1:9" ht="92.25" customHeight="1">
      <c r="A22" s="22" t="s">
        <v>32</v>
      </c>
      <c r="B22" s="35" t="s">
        <v>65</v>
      </c>
      <c r="C22" s="24" t="s">
        <v>66</v>
      </c>
      <c r="D22" s="24">
        <f>27496</f>
        <v>27496</v>
      </c>
      <c r="E22" s="28">
        <v>1</v>
      </c>
      <c r="F22" s="16">
        <f t="shared" si="0"/>
        <v>27496</v>
      </c>
      <c r="G22" s="100" t="s">
        <v>67</v>
      </c>
      <c r="H22" s="101" t="s">
        <v>68</v>
      </c>
      <c r="I22" s="56" t="s">
        <v>69</v>
      </c>
    </row>
    <row r="23" spans="1:9" ht="20.100000000000001" customHeight="1">
      <c r="A23" s="36" t="s">
        <v>70</v>
      </c>
      <c r="B23" s="37" t="s">
        <v>71</v>
      </c>
      <c r="C23" s="38"/>
      <c r="D23" s="39"/>
      <c r="E23" s="25"/>
      <c r="F23" s="16"/>
      <c r="G23" s="40"/>
      <c r="H23" s="41"/>
      <c r="I23" s="52"/>
    </row>
    <row r="24" spans="1:9" ht="23.1" customHeight="1">
      <c r="A24" s="42" t="s">
        <v>30</v>
      </c>
      <c r="B24" s="43" t="s">
        <v>72</v>
      </c>
      <c r="C24" s="38"/>
      <c r="D24" s="39"/>
      <c r="E24" s="25"/>
      <c r="F24" s="16"/>
      <c r="G24" s="26"/>
      <c r="H24" s="44"/>
      <c r="I24" s="52"/>
    </row>
    <row r="25" spans="1:9" s="66" customFormat="1" ht="90" customHeight="1">
      <c r="A25" s="45" t="s">
        <v>73</v>
      </c>
      <c r="B25" s="63" t="s">
        <v>74</v>
      </c>
      <c r="C25" s="47" t="s">
        <v>56</v>
      </c>
      <c r="D25" s="64">
        <f>18066.24/3*2</f>
        <v>12044.160000000002</v>
      </c>
      <c r="E25" s="57">
        <v>45.35</v>
      </c>
      <c r="F25" s="16">
        <f t="shared" si="0"/>
        <v>546203</v>
      </c>
      <c r="G25" s="140" t="s">
        <v>75</v>
      </c>
      <c r="H25" s="141" t="s">
        <v>76</v>
      </c>
      <c r="I25" s="65"/>
    </row>
    <row r="26" spans="1:9" s="66" customFormat="1" ht="90" customHeight="1">
      <c r="A26" s="45" t="s">
        <v>77</v>
      </c>
      <c r="B26" s="63" t="s">
        <v>78</v>
      </c>
      <c r="C26" s="47" t="s">
        <v>56</v>
      </c>
      <c r="D26" s="64">
        <f>18066.24/3</f>
        <v>6022.0800000000008</v>
      </c>
      <c r="E26" s="57">
        <v>9.1300000000000008</v>
      </c>
      <c r="F26" s="16">
        <f t="shared" si="0"/>
        <v>54982</v>
      </c>
      <c r="G26" s="140" t="s">
        <v>75</v>
      </c>
      <c r="H26" s="141" t="s">
        <v>79</v>
      </c>
      <c r="I26" s="65"/>
    </row>
    <row r="27" spans="1:9" ht="66" customHeight="1">
      <c r="A27" s="42" t="s">
        <v>80</v>
      </c>
      <c r="B27" s="109" t="s">
        <v>157</v>
      </c>
      <c r="C27" s="38" t="s">
        <v>81</v>
      </c>
      <c r="D27" s="39">
        <f>482+164</f>
        <v>646</v>
      </c>
      <c r="E27" s="25">
        <v>11.01</v>
      </c>
      <c r="F27" s="16">
        <f t="shared" si="0"/>
        <v>7112</v>
      </c>
      <c r="G27" s="111" t="s">
        <v>153</v>
      </c>
      <c r="H27" s="112" t="s">
        <v>154</v>
      </c>
      <c r="I27" s="52"/>
    </row>
    <row r="28" spans="1:9" ht="68.099999999999994" customHeight="1">
      <c r="A28" s="42" t="s">
        <v>84</v>
      </c>
      <c r="B28" s="109" t="s">
        <v>156</v>
      </c>
      <c r="C28" s="38" t="s">
        <v>81</v>
      </c>
      <c r="D28" s="39">
        <f>276+23</f>
        <v>299</v>
      </c>
      <c r="E28" s="25">
        <v>22.02</v>
      </c>
      <c r="F28" s="16">
        <f t="shared" si="0"/>
        <v>6584</v>
      </c>
      <c r="G28" s="111" t="s">
        <v>153</v>
      </c>
      <c r="H28" s="112" t="s">
        <v>154</v>
      </c>
      <c r="I28" s="52"/>
    </row>
    <row r="29" spans="1:9" ht="95.1" customHeight="1">
      <c r="A29" s="42" t="s">
        <v>85</v>
      </c>
      <c r="B29" s="109" t="s">
        <v>155</v>
      </c>
      <c r="C29" s="38" t="s">
        <v>81</v>
      </c>
      <c r="D29" s="39">
        <f>360</f>
        <v>360</v>
      </c>
      <c r="E29" s="25">
        <v>44.04</v>
      </c>
      <c r="F29" s="16">
        <f t="shared" si="0"/>
        <v>15854</v>
      </c>
      <c r="G29" s="111" t="s">
        <v>153</v>
      </c>
      <c r="H29" s="112" t="s">
        <v>154</v>
      </c>
      <c r="I29" s="52"/>
    </row>
    <row r="30" spans="1:9" ht="68.099999999999994" hidden="1" customHeight="1">
      <c r="A30" s="42" t="s">
        <v>86</v>
      </c>
      <c r="B30" s="43" t="s">
        <v>87</v>
      </c>
      <c r="C30" s="38" t="s">
        <v>81</v>
      </c>
      <c r="D30" s="39">
        <f>250</f>
        <v>250</v>
      </c>
      <c r="E30" s="25">
        <v>94.62</v>
      </c>
      <c r="F30" s="16">
        <f t="shared" si="0"/>
        <v>23655</v>
      </c>
      <c r="G30" s="111" t="s">
        <v>82</v>
      </c>
      <c r="H30" s="112" t="s">
        <v>83</v>
      </c>
      <c r="I30" s="52"/>
    </row>
    <row r="31" spans="1:9" ht="89.1" hidden="1" customHeight="1">
      <c r="A31" s="42" t="s">
        <v>88</v>
      </c>
      <c r="B31" s="43" t="s">
        <v>89</v>
      </c>
      <c r="C31" s="38" t="s">
        <v>81</v>
      </c>
      <c r="D31" s="39">
        <v>242</v>
      </c>
      <c r="E31" s="25">
        <v>177.4</v>
      </c>
      <c r="F31" s="16">
        <f t="shared" si="0"/>
        <v>42931</v>
      </c>
      <c r="G31" s="111" t="s">
        <v>82</v>
      </c>
      <c r="H31" s="112" t="s">
        <v>83</v>
      </c>
      <c r="I31" s="52"/>
    </row>
    <row r="32" spans="1:9" ht="68.099999999999994" customHeight="1">
      <c r="A32" s="42" t="s">
        <v>90</v>
      </c>
      <c r="B32" s="43" t="s">
        <v>152</v>
      </c>
      <c r="C32" s="38" t="s">
        <v>81</v>
      </c>
      <c r="D32" s="39">
        <f>1136+192</f>
        <v>1328</v>
      </c>
      <c r="E32" s="25">
        <v>5.38</v>
      </c>
      <c r="F32" s="16">
        <f t="shared" si="0"/>
        <v>7145</v>
      </c>
      <c r="G32" s="111" t="s">
        <v>153</v>
      </c>
      <c r="H32" s="112" t="s">
        <v>154</v>
      </c>
      <c r="I32" s="52"/>
    </row>
    <row r="33" spans="1:9" s="1" customFormat="1" ht="68.099999999999994" customHeight="1">
      <c r="A33" s="45" t="s">
        <v>91</v>
      </c>
      <c r="B33" s="46" t="s">
        <v>92</v>
      </c>
      <c r="C33" s="47" t="s">
        <v>23</v>
      </c>
      <c r="D33" s="48">
        <f>0.178*646+299*0.29+360*0.454</f>
        <v>365.13799999999998</v>
      </c>
      <c r="E33" s="49">
        <v>125.02</v>
      </c>
      <c r="F33" s="16">
        <f t="shared" si="0"/>
        <v>45650</v>
      </c>
      <c r="G33" s="118" t="s">
        <v>93</v>
      </c>
      <c r="H33" s="119" t="s">
        <v>94</v>
      </c>
      <c r="I33" s="58"/>
    </row>
    <row r="34" spans="1:9" ht="68.099999999999994" customHeight="1">
      <c r="A34" s="42" t="s">
        <v>95</v>
      </c>
      <c r="B34" s="43" t="s">
        <v>96</v>
      </c>
      <c r="C34" s="38" t="s">
        <v>23</v>
      </c>
      <c r="D34" s="39">
        <f>1328*0.2*(0.4+0.5+0.5)</f>
        <v>371.84000000000003</v>
      </c>
      <c r="E34" s="25">
        <v>151.53</v>
      </c>
      <c r="F34" s="16">
        <f t="shared" si="0"/>
        <v>56345</v>
      </c>
      <c r="G34" s="120" t="s">
        <v>97</v>
      </c>
      <c r="H34" s="121" t="s">
        <v>98</v>
      </c>
      <c r="I34" s="52"/>
    </row>
    <row r="35" spans="1:9" ht="68.099999999999994" customHeight="1">
      <c r="A35" s="42" t="s">
        <v>99</v>
      </c>
      <c r="B35" s="43" t="s">
        <v>100</v>
      </c>
      <c r="C35" s="38" t="s">
        <v>23</v>
      </c>
      <c r="D35" s="39">
        <f>(1.6*0.5*646+1.8*0.5*299+2*0.5*360)</f>
        <v>1145.9000000000001</v>
      </c>
      <c r="E35" s="25">
        <v>150.79</v>
      </c>
      <c r="F35" s="16">
        <f t="shared" si="0"/>
        <v>172790</v>
      </c>
      <c r="G35" s="120" t="s">
        <v>101</v>
      </c>
      <c r="H35" s="121" t="s">
        <v>102</v>
      </c>
      <c r="I35" s="52"/>
    </row>
    <row r="36" spans="1:9" ht="18" customHeight="1">
      <c r="A36" s="42" t="s">
        <v>38</v>
      </c>
      <c r="B36" s="43" t="s">
        <v>103</v>
      </c>
      <c r="C36" s="50" t="s">
        <v>104</v>
      </c>
      <c r="D36" s="39">
        <v>16</v>
      </c>
      <c r="E36" s="25"/>
      <c r="F36" s="16"/>
      <c r="G36" s="111"/>
      <c r="H36" s="112"/>
      <c r="I36" s="59"/>
    </row>
    <row r="37" spans="1:9" ht="63" customHeight="1">
      <c r="A37" s="42" t="s">
        <v>105</v>
      </c>
      <c r="B37" s="43" t="s">
        <v>106</v>
      </c>
      <c r="C37" s="38" t="s">
        <v>23</v>
      </c>
      <c r="D37" s="39">
        <f>0.905*16</f>
        <v>14.48</v>
      </c>
      <c r="E37" s="25">
        <v>122.83</v>
      </c>
      <c r="F37" s="16">
        <f t="shared" si="0"/>
        <v>1779</v>
      </c>
      <c r="G37" s="123" t="s">
        <v>93</v>
      </c>
      <c r="H37" s="124" t="s">
        <v>107</v>
      </c>
      <c r="I37" s="59"/>
    </row>
    <row r="38" spans="1:9" ht="72" customHeight="1">
      <c r="A38" s="42" t="s">
        <v>108</v>
      </c>
      <c r="B38" s="51" t="s">
        <v>109</v>
      </c>
      <c r="C38" s="38" t="s">
        <v>23</v>
      </c>
      <c r="D38" s="39">
        <f>1.97*16</f>
        <v>31.52</v>
      </c>
      <c r="E38" s="25">
        <v>340.99</v>
      </c>
      <c r="F38" s="16">
        <f t="shared" si="0"/>
        <v>10748</v>
      </c>
      <c r="G38" s="126" t="s">
        <v>110</v>
      </c>
      <c r="H38" s="127" t="s">
        <v>111</v>
      </c>
      <c r="I38" s="59"/>
    </row>
    <row r="39" spans="1:9" ht="78.95" customHeight="1">
      <c r="A39" s="42" t="s">
        <v>112</v>
      </c>
      <c r="B39" s="43" t="s">
        <v>113</v>
      </c>
      <c r="C39" s="50" t="s">
        <v>114</v>
      </c>
      <c r="D39" s="39">
        <v>16</v>
      </c>
      <c r="E39" s="25">
        <v>295.66000000000003</v>
      </c>
      <c r="F39" s="16">
        <f t="shared" si="0"/>
        <v>4731</v>
      </c>
      <c r="G39" s="128" t="s">
        <v>115</v>
      </c>
      <c r="H39" s="112" t="s">
        <v>116</v>
      </c>
      <c r="I39" s="59"/>
    </row>
    <row r="40" spans="1:9" ht="114" customHeight="1">
      <c r="A40" s="42" t="s">
        <v>117</v>
      </c>
      <c r="B40" s="43" t="s">
        <v>118</v>
      </c>
      <c r="C40" s="50" t="s">
        <v>119</v>
      </c>
      <c r="D40" s="39">
        <f>16*288.24</f>
        <v>4611.84</v>
      </c>
      <c r="E40" s="25">
        <v>0.86</v>
      </c>
      <c r="F40" s="16">
        <f t="shared" si="0"/>
        <v>3966</v>
      </c>
      <c r="G40" s="129" t="s">
        <v>120</v>
      </c>
      <c r="H40" s="130" t="s">
        <v>121</v>
      </c>
      <c r="I40" s="59"/>
    </row>
    <row r="41" spans="1:9" ht="20.100000000000001" customHeight="1">
      <c r="A41" s="42" t="s">
        <v>42</v>
      </c>
      <c r="B41" s="43" t="s">
        <v>122</v>
      </c>
      <c r="C41" s="50" t="s">
        <v>104</v>
      </c>
      <c r="D41" s="62">
        <f>67+15</f>
        <v>82</v>
      </c>
      <c r="E41" s="25"/>
      <c r="F41" s="16"/>
      <c r="G41" s="111"/>
      <c r="H41" s="112"/>
      <c r="I41" s="59"/>
    </row>
    <row r="42" spans="1:9" ht="71.25" customHeight="1">
      <c r="A42" s="42" t="s">
        <v>123</v>
      </c>
      <c r="B42" s="43" t="s">
        <v>106</v>
      </c>
      <c r="C42" s="38" t="s">
        <v>23</v>
      </c>
      <c r="D42" s="39">
        <f>0.67*82</f>
        <v>54.940000000000005</v>
      </c>
      <c r="E42" s="25">
        <v>122.83</v>
      </c>
      <c r="F42" s="16">
        <f t="shared" si="0"/>
        <v>6748</v>
      </c>
      <c r="G42" s="123" t="s">
        <v>93</v>
      </c>
      <c r="H42" s="124" t="s">
        <v>107</v>
      </c>
      <c r="I42" s="59"/>
    </row>
    <row r="43" spans="1:9" ht="75" customHeight="1">
      <c r="A43" s="42" t="s">
        <v>124</v>
      </c>
      <c r="B43" s="51" t="s">
        <v>109</v>
      </c>
      <c r="C43" s="38" t="s">
        <v>23</v>
      </c>
      <c r="D43" s="39">
        <f>1.49*82</f>
        <v>122.17999999999999</v>
      </c>
      <c r="E43" s="25">
        <v>340.99</v>
      </c>
      <c r="F43" s="16">
        <f t="shared" si="0"/>
        <v>41662</v>
      </c>
      <c r="G43" s="126" t="s">
        <v>110</v>
      </c>
      <c r="H43" s="127" t="s">
        <v>111</v>
      </c>
      <c r="I43" s="59"/>
    </row>
    <row r="44" spans="1:9" ht="78.75" customHeight="1">
      <c r="A44" s="42" t="s">
        <v>125</v>
      </c>
      <c r="B44" s="43" t="s">
        <v>113</v>
      </c>
      <c r="C44" s="50" t="s">
        <v>114</v>
      </c>
      <c r="D44" s="39">
        <v>82</v>
      </c>
      <c r="E44" s="25">
        <v>295.66000000000003</v>
      </c>
      <c r="F44" s="16">
        <f t="shared" si="0"/>
        <v>24244</v>
      </c>
      <c r="G44" s="128" t="s">
        <v>115</v>
      </c>
      <c r="H44" s="112" t="s">
        <v>116</v>
      </c>
      <c r="I44" s="59"/>
    </row>
    <row r="45" spans="1:9" ht="96.75" customHeight="1">
      <c r="A45" s="42" t="s">
        <v>126</v>
      </c>
      <c r="B45" s="43" t="s">
        <v>118</v>
      </c>
      <c r="C45" s="50" t="s">
        <v>119</v>
      </c>
      <c r="D45" s="39">
        <f>82*223.55</f>
        <v>18331.100000000002</v>
      </c>
      <c r="E45" s="25">
        <v>0.86</v>
      </c>
      <c r="F45" s="16">
        <f t="shared" si="0"/>
        <v>15765</v>
      </c>
      <c r="G45" s="129" t="s">
        <v>120</v>
      </c>
      <c r="H45" s="130" t="s">
        <v>121</v>
      </c>
      <c r="I45" s="59"/>
    </row>
    <row r="46" spans="1:9" ht="30" customHeight="1">
      <c r="A46" s="42" t="s">
        <v>46</v>
      </c>
      <c r="B46" s="43" t="s">
        <v>127</v>
      </c>
      <c r="C46" s="50" t="s">
        <v>104</v>
      </c>
      <c r="D46" s="39">
        <v>7</v>
      </c>
      <c r="E46" s="25"/>
      <c r="F46" s="16"/>
      <c r="G46" s="111"/>
      <c r="H46" s="112"/>
      <c r="I46" s="59"/>
    </row>
    <row r="47" spans="1:9" ht="58.5" customHeight="1">
      <c r="A47" s="42" t="s">
        <v>128</v>
      </c>
      <c r="B47" s="43" t="s">
        <v>106</v>
      </c>
      <c r="C47" s="38" t="s">
        <v>23</v>
      </c>
      <c r="D47" s="39">
        <f>1.14*7</f>
        <v>7.9799999999999995</v>
      </c>
      <c r="E47" s="25">
        <v>122.83</v>
      </c>
      <c r="F47" s="16">
        <f t="shared" si="0"/>
        <v>980</v>
      </c>
      <c r="G47" s="123" t="s">
        <v>93</v>
      </c>
      <c r="H47" s="124" t="s">
        <v>107</v>
      </c>
      <c r="I47" s="59"/>
    </row>
    <row r="48" spans="1:9" ht="69.95" customHeight="1">
      <c r="A48" s="42" t="s">
        <v>129</v>
      </c>
      <c r="B48" s="51" t="s">
        <v>109</v>
      </c>
      <c r="C48" s="38" t="s">
        <v>23</v>
      </c>
      <c r="D48" s="39">
        <f>2.52*7</f>
        <v>17.64</v>
      </c>
      <c r="E48" s="25">
        <v>340.99</v>
      </c>
      <c r="F48" s="16">
        <f t="shared" si="0"/>
        <v>6015</v>
      </c>
      <c r="G48" s="126" t="s">
        <v>110</v>
      </c>
      <c r="H48" s="127" t="s">
        <v>111</v>
      </c>
      <c r="I48" s="59"/>
    </row>
    <row r="49" spans="1:9" ht="78.75" customHeight="1">
      <c r="A49" s="42" t="s">
        <v>130</v>
      </c>
      <c r="B49" s="43" t="s">
        <v>113</v>
      </c>
      <c r="C49" s="50" t="s">
        <v>114</v>
      </c>
      <c r="D49" s="39">
        <v>7</v>
      </c>
      <c r="E49" s="25">
        <v>295.66000000000003</v>
      </c>
      <c r="F49" s="16">
        <f t="shared" si="0"/>
        <v>2070</v>
      </c>
      <c r="G49" s="128" t="s">
        <v>115</v>
      </c>
      <c r="H49" s="112" t="s">
        <v>116</v>
      </c>
      <c r="I49" s="59"/>
    </row>
    <row r="50" spans="1:9" ht="101.1" customHeight="1">
      <c r="A50" s="42" t="s">
        <v>131</v>
      </c>
      <c r="B50" s="43" t="s">
        <v>118</v>
      </c>
      <c r="C50" s="50" t="s">
        <v>119</v>
      </c>
      <c r="D50" s="52">
        <f>329.05*7</f>
        <v>2303.35</v>
      </c>
      <c r="E50" s="25">
        <v>0.86</v>
      </c>
      <c r="F50" s="16">
        <f t="shared" si="0"/>
        <v>1981</v>
      </c>
      <c r="G50" s="129" t="s">
        <v>120</v>
      </c>
      <c r="H50" s="130" t="s">
        <v>121</v>
      </c>
      <c r="I50" s="59"/>
    </row>
    <row r="51" spans="1:9" ht="18.95" customHeight="1">
      <c r="A51" s="42" t="s">
        <v>132</v>
      </c>
      <c r="B51" s="43" t="s">
        <v>133</v>
      </c>
      <c r="C51" s="50" t="s">
        <v>104</v>
      </c>
      <c r="D51" s="39">
        <v>3</v>
      </c>
      <c r="E51" s="25"/>
      <c r="F51" s="16"/>
      <c r="G51" s="111"/>
      <c r="H51" s="112"/>
      <c r="I51" s="59"/>
    </row>
    <row r="52" spans="1:9" ht="60.75" customHeight="1">
      <c r="A52" s="42" t="s">
        <v>134</v>
      </c>
      <c r="B52" s="43" t="s">
        <v>106</v>
      </c>
      <c r="C52" s="38" t="s">
        <v>23</v>
      </c>
      <c r="D52" s="39">
        <f>(1.6+0.7+0.2)*0.5*(1.7+0.5+0.3)*3</f>
        <v>9.375</v>
      </c>
      <c r="E52" s="25">
        <v>122.83</v>
      </c>
      <c r="F52" s="16">
        <f t="shared" si="0"/>
        <v>1152</v>
      </c>
      <c r="G52" s="123" t="s">
        <v>93</v>
      </c>
      <c r="H52" s="124" t="s">
        <v>107</v>
      </c>
      <c r="I52" s="59"/>
    </row>
    <row r="53" spans="1:9" ht="67.5" customHeight="1">
      <c r="A53" s="42" t="s">
        <v>135</v>
      </c>
      <c r="B53" s="51" t="s">
        <v>109</v>
      </c>
      <c r="C53" s="38" t="s">
        <v>23</v>
      </c>
      <c r="D53" s="39">
        <f>0.5*3*((1.7+0.5)*2+(2.2+0.5)*2)*3</f>
        <v>44.1</v>
      </c>
      <c r="E53" s="25">
        <v>340.99</v>
      </c>
      <c r="F53" s="16">
        <f t="shared" si="0"/>
        <v>15038</v>
      </c>
      <c r="G53" s="126" t="s">
        <v>110</v>
      </c>
      <c r="H53" s="127" t="s">
        <v>111</v>
      </c>
      <c r="I53" s="59"/>
    </row>
    <row r="54" spans="1:9" ht="77.25" customHeight="1">
      <c r="A54" s="42" t="s">
        <v>136</v>
      </c>
      <c r="B54" s="43" t="s">
        <v>113</v>
      </c>
      <c r="C54" s="50" t="s">
        <v>114</v>
      </c>
      <c r="D54" s="39">
        <v>3</v>
      </c>
      <c r="E54" s="25">
        <v>295.66000000000003</v>
      </c>
      <c r="F54" s="16">
        <f t="shared" si="0"/>
        <v>887</v>
      </c>
      <c r="G54" s="128" t="s">
        <v>115</v>
      </c>
      <c r="H54" s="112" t="s">
        <v>116</v>
      </c>
      <c r="I54" s="59"/>
    </row>
    <row r="55" spans="1:9" ht="96.95" customHeight="1">
      <c r="A55" s="42" t="s">
        <v>137</v>
      </c>
      <c r="B55" s="43" t="s">
        <v>118</v>
      </c>
      <c r="C55" s="50" t="s">
        <v>119</v>
      </c>
      <c r="D55" s="52">
        <f>428.34*3</f>
        <v>1285.02</v>
      </c>
      <c r="E55" s="25">
        <v>0.85</v>
      </c>
      <c r="F55" s="16">
        <f t="shared" si="0"/>
        <v>1092</v>
      </c>
      <c r="G55" s="129" t="s">
        <v>138</v>
      </c>
      <c r="H55" s="130" t="s">
        <v>121</v>
      </c>
      <c r="I55" s="59"/>
    </row>
    <row r="56" spans="1:9" ht="27" customHeight="1">
      <c r="A56" s="53"/>
      <c r="B56" s="52"/>
      <c r="C56" s="52"/>
      <c r="D56" s="39"/>
      <c r="E56" s="25"/>
      <c r="F56" s="54">
        <f>SUM(F4:F55)</f>
        <v>8107152</v>
      </c>
      <c r="G56" s="25"/>
      <c r="H56" s="25"/>
      <c r="I56" s="56"/>
    </row>
    <row r="57" spans="1:9" ht="19.5" customHeight="1">
      <c r="A57" s="164" t="s">
        <v>139</v>
      </c>
      <c r="B57" s="165"/>
      <c r="C57" s="165"/>
      <c r="D57" s="165"/>
      <c r="E57" s="165"/>
      <c r="F57" s="165"/>
      <c r="G57" s="165"/>
      <c r="H57" s="165"/>
      <c r="I57" s="166"/>
    </row>
    <row r="58" spans="1:9" ht="19.5" customHeight="1">
      <c r="A58" s="167"/>
      <c r="B58" s="168"/>
      <c r="C58" s="168"/>
      <c r="D58" s="168"/>
      <c r="E58" s="168"/>
      <c r="F58" s="168"/>
      <c r="G58" s="168"/>
      <c r="H58" s="168"/>
      <c r="I58" s="169"/>
    </row>
    <row r="59" spans="1:9" ht="19.5" customHeight="1">
      <c r="A59" s="150" t="s">
        <v>140</v>
      </c>
      <c r="B59" s="151"/>
      <c r="C59" s="151"/>
      <c r="D59" s="151"/>
      <c r="E59" s="151"/>
      <c r="F59" s="151"/>
      <c r="G59" s="151"/>
      <c r="H59" s="151"/>
      <c r="I59" s="152"/>
    </row>
    <row r="60" spans="1:9" ht="19.5" customHeight="1">
      <c r="A60" s="153" t="s">
        <v>141</v>
      </c>
      <c r="B60" s="154"/>
      <c r="C60" s="154"/>
      <c r="D60" s="154"/>
      <c r="E60" s="154"/>
      <c r="F60" s="154"/>
      <c r="G60" s="154"/>
      <c r="H60" s="154"/>
      <c r="I60" s="155"/>
    </row>
    <row r="61" spans="1:9" ht="19.5" customHeight="1">
      <c r="A61" s="153" t="s">
        <v>142</v>
      </c>
      <c r="B61" s="154"/>
      <c r="C61" s="154"/>
      <c r="D61" s="154"/>
      <c r="E61" s="154"/>
      <c r="F61" s="154"/>
      <c r="G61" s="154"/>
      <c r="H61" s="154"/>
      <c r="I61" s="155"/>
    </row>
    <row r="62" spans="1:9" ht="19.5" customHeight="1">
      <c r="A62" s="153" t="s">
        <v>143</v>
      </c>
      <c r="B62" s="154"/>
      <c r="C62" s="154"/>
      <c r="D62" s="154"/>
      <c r="E62" s="154"/>
      <c r="F62" s="154"/>
      <c r="G62" s="154"/>
      <c r="H62" s="154"/>
      <c r="I62" s="155"/>
    </row>
    <row r="63" spans="1:9" ht="19.5" customHeight="1">
      <c r="A63" s="153" t="s">
        <v>144</v>
      </c>
      <c r="B63" s="154"/>
      <c r="C63" s="154"/>
      <c r="D63" s="154"/>
      <c r="E63" s="154"/>
      <c r="F63" s="154"/>
      <c r="G63" s="154"/>
      <c r="H63" s="154"/>
      <c r="I63" s="155"/>
    </row>
    <row r="64" spans="1:9" ht="19.5" customHeight="1">
      <c r="A64" s="156" t="s">
        <v>145</v>
      </c>
      <c r="B64" s="154"/>
      <c r="C64" s="154"/>
      <c r="D64" s="154"/>
      <c r="E64" s="154"/>
      <c r="F64" s="154"/>
      <c r="G64" s="154"/>
      <c r="H64" s="154"/>
      <c r="I64" s="155"/>
    </row>
    <row r="65" spans="1:9" ht="19.5" customHeight="1">
      <c r="A65" s="157" t="s">
        <v>146</v>
      </c>
      <c r="B65" s="158"/>
      <c r="C65" s="158"/>
      <c r="D65" s="158"/>
      <c r="E65" s="158"/>
      <c r="F65" s="158"/>
      <c r="G65" s="158"/>
      <c r="H65" s="158"/>
      <c r="I65" s="159"/>
    </row>
  </sheetData>
  <sheetProtection password="C61B" sheet="1" objects="1" scenarios="1"/>
  <mergeCells count="12">
    <mergeCell ref="A62:I62"/>
    <mergeCell ref="A63:I63"/>
    <mergeCell ref="A64:I64"/>
    <mergeCell ref="A65:I65"/>
    <mergeCell ref="G11:G12"/>
    <mergeCell ref="H11:H12"/>
    <mergeCell ref="A57:I58"/>
    <mergeCell ref="A1:I1"/>
    <mergeCell ref="A3:C3"/>
    <mergeCell ref="A59:I59"/>
    <mergeCell ref="A60:I60"/>
    <mergeCell ref="A61:I61"/>
  </mergeCells>
  <phoneticPr fontId="31" type="noConversion"/>
  <pageMargins left="0.98425196850393704" right="0.9055118110236221" top="0.86614173228346458" bottom="0.94488188976377963" header="0.31496062992125984" footer="0.76"/>
  <pageSetup paperSize="9" scale="75" orientation="landscape" r:id="rId1"/>
  <headerFooter>
    <oddFooter>&amp;L投标法定代表人或授权委托人（盖章签字）：&amp;R第 &amp;P 页，共 &amp;N 页</oddFooter>
  </headerFooter>
</worksheet>
</file>

<file path=xl/worksheets/sheet2.xml><?xml version="1.0" encoding="utf-8"?>
<worksheet xmlns="http://schemas.openxmlformats.org/spreadsheetml/2006/main" xmlns:r="http://schemas.openxmlformats.org/officeDocument/2006/relationships">
  <dimension ref="A1:I67"/>
  <sheetViews>
    <sheetView tabSelected="1" topLeftCell="A50" workbookViewId="0">
      <selection activeCell="F54" sqref="F54"/>
    </sheetView>
  </sheetViews>
  <sheetFormatPr defaultColWidth="9" defaultRowHeight="12"/>
  <cols>
    <col min="1" max="1" width="8.375" style="2" customWidth="1"/>
    <col min="2" max="2" width="16.5" style="3" customWidth="1"/>
    <col min="3" max="3" width="5.125" style="3" customWidth="1"/>
    <col min="4" max="4" width="11.125" style="4" customWidth="1"/>
    <col min="5" max="5" width="9" style="3" customWidth="1"/>
    <col min="6" max="6" width="10.75" style="3" customWidth="1"/>
    <col min="7" max="7" width="37.875" style="3" customWidth="1"/>
    <col min="8" max="8" width="66" style="3" customWidth="1"/>
    <col min="9" max="9" width="6" style="5" customWidth="1"/>
    <col min="10" max="16384" width="9" style="3"/>
  </cols>
  <sheetData>
    <row r="1" spans="1:9" ht="60.75" customHeight="1">
      <c r="A1" s="173" t="s">
        <v>149</v>
      </c>
      <c r="B1" s="174"/>
      <c r="C1" s="174"/>
      <c r="D1" s="174"/>
      <c r="E1" s="174"/>
      <c r="F1" s="174"/>
      <c r="G1" s="174"/>
      <c r="H1" s="174"/>
      <c r="I1" s="174"/>
    </row>
    <row r="2" spans="1:9" ht="38.25" customHeight="1">
      <c r="A2" s="68" t="s">
        <v>0</v>
      </c>
      <c r="B2" s="69" t="s">
        <v>1</v>
      </c>
      <c r="C2" s="69" t="s">
        <v>2</v>
      </c>
      <c r="D2" s="69" t="s">
        <v>3</v>
      </c>
      <c r="E2" s="69" t="s">
        <v>4</v>
      </c>
      <c r="F2" s="69" t="s">
        <v>5</v>
      </c>
      <c r="G2" s="69" t="s">
        <v>6</v>
      </c>
      <c r="H2" s="69" t="s">
        <v>7</v>
      </c>
      <c r="I2" s="134" t="s">
        <v>8</v>
      </c>
    </row>
    <row r="3" spans="1:9" ht="24" customHeight="1">
      <c r="A3" s="175" t="s">
        <v>9</v>
      </c>
      <c r="B3" s="176"/>
      <c r="C3" s="176"/>
      <c r="D3" s="70"/>
      <c r="E3" s="71"/>
      <c r="F3" s="72"/>
      <c r="G3" s="73"/>
      <c r="H3" s="73"/>
      <c r="I3" s="134"/>
    </row>
    <row r="4" spans="1:9" ht="206.25" customHeight="1">
      <c r="A4" s="74" t="s">
        <v>10</v>
      </c>
      <c r="B4" s="75" t="s">
        <v>11</v>
      </c>
      <c r="C4" s="75" t="s">
        <v>12</v>
      </c>
      <c r="D4" s="76">
        <v>1</v>
      </c>
      <c r="E4" s="77">
        <f>ROUND(SUM(F6:F55)*0.015,0)</f>
        <v>129265</v>
      </c>
      <c r="F4" s="78">
        <f>ROUND(D4*E4,0)</f>
        <v>129265</v>
      </c>
      <c r="G4" s="79" t="s">
        <v>13</v>
      </c>
      <c r="H4" s="80" t="s">
        <v>14</v>
      </c>
      <c r="I4" s="134"/>
    </row>
    <row r="5" spans="1:9" ht="134.25" customHeight="1">
      <c r="A5" s="74" t="s">
        <v>15</v>
      </c>
      <c r="B5" s="81" t="s">
        <v>16</v>
      </c>
      <c r="C5" s="75" t="s">
        <v>12</v>
      </c>
      <c r="D5" s="81">
        <v>1</v>
      </c>
      <c r="E5" s="82">
        <v>141918</v>
      </c>
      <c r="F5" s="78">
        <f t="shared" ref="F5:F55" si="0">ROUND(D5*E5,0)</f>
        <v>141918</v>
      </c>
      <c r="G5" s="81" t="s">
        <v>17</v>
      </c>
      <c r="H5" s="81" t="s">
        <v>18</v>
      </c>
      <c r="I5" s="134"/>
    </row>
    <row r="6" spans="1:9" ht="20.100000000000001" customHeight="1">
      <c r="A6" s="83" t="s">
        <v>19</v>
      </c>
      <c r="B6" s="84" t="s">
        <v>20</v>
      </c>
      <c r="C6" s="85"/>
      <c r="D6" s="85"/>
      <c r="E6" s="86"/>
      <c r="F6" s="78"/>
      <c r="G6" s="87"/>
      <c r="H6" s="87"/>
      <c r="I6" s="135"/>
    </row>
    <row r="7" spans="1:9" ht="154.5" customHeight="1">
      <c r="A7" s="83" t="s">
        <v>21</v>
      </c>
      <c r="B7" s="84" t="s">
        <v>22</v>
      </c>
      <c r="C7" s="85" t="s">
        <v>23</v>
      </c>
      <c r="D7" s="88">
        <v>5065</v>
      </c>
      <c r="E7" s="89">
        <v>5.17</v>
      </c>
      <c r="F7" s="78">
        <f t="shared" si="0"/>
        <v>26186</v>
      </c>
      <c r="G7" s="90" t="s">
        <v>24</v>
      </c>
      <c r="H7" s="138" t="s">
        <v>147</v>
      </c>
      <c r="I7" s="135"/>
    </row>
    <row r="8" spans="1:9" ht="20.100000000000001" customHeight="1">
      <c r="A8" s="83" t="s">
        <v>25</v>
      </c>
      <c r="B8" s="84" t="s">
        <v>26</v>
      </c>
      <c r="C8" s="85"/>
      <c r="D8" s="85"/>
      <c r="E8" s="89"/>
      <c r="F8" s="78"/>
      <c r="G8" s="86"/>
      <c r="H8" s="86"/>
      <c r="I8" s="135"/>
    </row>
    <row r="9" spans="1:9" ht="138" customHeight="1">
      <c r="A9" s="83" t="s">
        <v>21</v>
      </c>
      <c r="B9" s="84" t="s">
        <v>27</v>
      </c>
      <c r="C9" s="85" t="s">
        <v>23</v>
      </c>
      <c r="D9" s="85">
        <v>46040</v>
      </c>
      <c r="E9" s="89">
        <v>6.8</v>
      </c>
      <c r="F9" s="78">
        <f t="shared" si="0"/>
        <v>313072</v>
      </c>
      <c r="G9" s="91" t="s">
        <v>28</v>
      </c>
      <c r="H9" s="91" t="s">
        <v>29</v>
      </c>
      <c r="I9" s="135"/>
    </row>
    <row r="10" spans="1:9" ht="30.95" customHeight="1">
      <c r="A10" s="83" t="s">
        <v>30</v>
      </c>
      <c r="B10" s="84" t="s">
        <v>31</v>
      </c>
      <c r="C10" s="85"/>
      <c r="D10" s="85"/>
      <c r="E10" s="89"/>
      <c r="F10" s="78"/>
      <c r="G10" s="86"/>
      <c r="H10" s="86"/>
      <c r="I10" s="135"/>
    </row>
    <row r="11" spans="1:9" ht="96.75" customHeight="1">
      <c r="A11" s="83" t="s">
        <v>32</v>
      </c>
      <c r="B11" s="84" t="s">
        <v>33</v>
      </c>
      <c r="C11" s="85" t="s">
        <v>23</v>
      </c>
      <c r="D11" s="85">
        <v>40201</v>
      </c>
      <c r="E11" s="89">
        <v>9.17</v>
      </c>
      <c r="F11" s="78">
        <f t="shared" si="0"/>
        <v>368643</v>
      </c>
      <c r="G11" s="160" t="s">
        <v>34</v>
      </c>
      <c r="H11" s="162" t="s">
        <v>35</v>
      </c>
      <c r="I11" s="135"/>
    </row>
    <row r="12" spans="1:9" ht="82.5" customHeight="1">
      <c r="A12" s="83" t="s">
        <v>36</v>
      </c>
      <c r="B12" s="84" t="s">
        <v>37</v>
      </c>
      <c r="C12" s="85" t="s">
        <v>23</v>
      </c>
      <c r="D12" s="85">
        <v>250000</v>
      </c>
      <c r="E12" s="89">
        <v>24.74</v>
      </c>
      <c r="F12" s="78">
        <f t="shared" si="0"/>
        <v>6185000</v>
      </c>
      <c r="G12" s="161"/>
      <c r="H12" s="163"/>
      <c r="I12" s="135"/>
    </row>
    <row r="13" spans="1:9" ht="99.75" customHeight="1">
      <c r="A13" s="83" t="s">
        <v>38</v>
      </c>
      <c r="B13" s="84" t="s">
        <v>39</v>
      </c>
      <c r="C13" s="85" t="s">
        <v>23</v>
      </c>
      <c r="D13" s="85">
        <v>2010</v>
      </c>
      <c r="E13" s="89">
        <v>7.79</v>
      </c>
      <c r="F13" s="78">
        <f t="shared" si="0"/>
        <v>15658</v>
      </c>
      <c r="G13" s="92" t="s">
        <v>40</v>
      </c>
      <c r="H13" s="92" t="s">
        <v>41</v>
      </c>
      <c r="I13" s="135"/>
    </row>
    <row r="14" spans="1:9" ht="87" customHeight="1">
      <c r="A14" s="83" t="s">
        <v>42</v>
      </c>
      <c r="B14" s="84" t="s">
        <v>43</v>
      </c>
      <c r="C14" s="85" t="s">
        <v>23</v>
      </c>
      <c r="D14" s="85">
        <v>4894</v>
      </c>
      <c r="E14" s="89">
        <v>14.07</v>
      </c>
      <c r="F14" s="78">
        <f t="shared" si="0"/>
        <v>68859</v>
      </c>
      <c r="G14" s="93" t="s">
        <v>44</v>
      </c>
      <c r="H14" s="93" t="s">
        <v>45</v>
      </c>
      <c r="I14" s="135"/>
    </row>
    <row r="15" spans="1:9" ht="32.1" customHeight="1">
      <c r="A15" s="83" t="s">
        <v>47</v>
      </c>
      <c r="B15" s="84" t="s">
        <v>48</v>
      </c>
      <c r="C15" s="85"/>
      <c r="D15" s="85"/>
      <c r="E15" s="89"/>
      <c r="F15" s="78"/>
      <c r="G15" s="86"/>
      <c r="H15" s="86"/>
      <c r="I15" s="135"/>
    </row>
    <row r="16" spans="1:9" ht="161.25" customHeight="1">
      <c r="A16" s="83" t="s">
        <v>30</v>
      </c>
      <c r="B16" s="84" t="s">
        <v>49</v>
      </c>
      <c r="C16" s="85" t="s">
        <v>23</v>
      </c>
      <c r="D16" s="85">
        <v>3100</v>
      </c>
      <c r="E16" s="89">
        <v>3.19</v>
      </c>
      <c r="F16" s="78">
        <f t="shared" si="0"/>
        <v>9889</v>
      </c>
      <c r="G16" s="94" t="s">
        <v>50</v>
      </c>
      <c r="H16" s="95" t="s">
        <v>51</v>
      </c>
      <c r="I16" s="135"/>
    </row>
    <row r="17" spans="1:9" ht="162.75" customHeight="1">
      <c r="A17" s="83" t="s">
        <v>38</v>
      </c>
      <c r="B17" s="84" t="s">
        <v>52</v>
      </c>
      <c r="C17" s="85" t="s">
        <v>23</v>
      </c>
      <c r="D17" s="85">
        <v>2298</v>
      </c>
      <c r="E17" s="89">
        <v>4.28</v>
      </c>
      <c r="F17" s="78">
        <f t="shared" si="0"/>
        <v>9835</v>
      </c>
      <c r="G17" s="96" t="s">
        <v>53</v>
      </c>
      <c r="H17" s="95" t="s">
        <v>54</v>
      </c>
      <c r="I17" s="135"/>
    </row>
    <row r="18" spans="1:9" ht="140.25" customHeight="1">
      <c r="A18" s="83" t="s">
        <v>42</v>
      </c>
      <c r="B18" s="84" t="s">
        <v>55</v>
      </c>
      <c r="C18" s="85" t="s">
        <v>56</v>
      </c>
      <c r="D18" s="142">
        <v>0</v>
      </c>
      <c r="E18" s="89">
        <v>9.25</v>
      </c>
      <c r="F18" s="78">
        <f t="shared" si="0"/>
        <v>0</v>
      </c>
      <c r="G18" s="86" t="s">
        <v>57</v>
      </c>
      <c r="H18" s="143" t="s">
        <v>58</v>
      </c>
      <c r="I18" s="135"/>
    </row>
    <row r="19" spans="1:9">
      <c r="A19" s="83" t="s">
        <v>59</v>
      </c>
      <c r="B19" s="84" t="s">
        <v>60</v>
      </c>
      <c r="C19" s="85"/>
      <c r="D19" s="85"/>
      <c r="E19" s="86"/>
      <c r="F19" s="78"/>
      <c r="G19" s="97"/>
      <c r="H19" s="98"/>
      <c r="I19" s="135"/>
    </row>
    <row r="20" spans="1:9" ht="66" customHeight="1">
      <c r="A20" s="83" t="s">
        <v>21</v>
      </c>
      <c r="B20" s="84" t="s">
        <v>61</v>
      </c>
      <c r="C20" s="85" t="s">
        <v>23</v>
      </c>
      <c r="D20" s="88">
        <v>4894</v>
      </c>
      <c r="E20" s="86">
        <v>94.17</v>
      </c>
      <c r="F20" s="78">
        <f t="shared" si="0"/>
        <v>460868</v>
      </c>
      <c r="G20" s="99" t="s">
        <v>62</v>
      </c>
      <c r="H20" s="99" t="s">
        <v>63</v>
      </c>
      <c r="I20" s="135"/>
    </row>
    <row r="21" spans="1:9" ht="21.95" customHeight="1">
      <c r="A21" s="83" t="s">
        <v>30</v>
      </c>
      <c r="B21" s="84" t="s">
        <v>64</v>
      </c>
      <c r="C21" s="85"/>
      <c r="D21" s="85"/>
      <c r="E21" s="89"/>
      <c r="F21" s="78"/>
      <c r="G21" s="86"/>
      <c r="H21" s="86"/>
      <c r="I21" s="135"/>
    </row>
    <row r="22" spans="1:9" ht="92.25" customHeight="1">
      <c r="A22" s="83" t="s">
        <v>32</v>
      </c>
      <c r="B22" s="84" t="s">
        <v>65</v>
      </c>
      <c r="C22" s="85" t="s">
        <v>66</v>
      </c>
      <c r="D22" s="85">
        <v>20281</v>
      </c>
      <c r="E22" s="89">
        <v>1</v>
      </c>
      <c r="F22" s="78">
        <f t="shared" si="0"/>
        <v>20281</v>
      </c>
      <c r="G22" s="100" t="s">
        <v>67</v>
      </c>
      <c r="H22" s="101" t="s">
        <v>68</v>
      </c>
      <c r="I22" s="135" t="s">
        <v>69</v>
      </c>
    </row>
    <row r="23" spans="1:9" ht="20.100000000000001" customHeight="1">
      <c r="A23" s="102" t="s">
        <v>70</v>
      </c>
      <c r="B23" s="103" t="s">
        <v>71</v>
      </c>
      <c r="C23" s="104"/>
      <c r="D23" s="105"/>
      <c r="E23" s="86"/>
      <c r="F23" s="78"/>
      <c r="G23" s="106"/>
      <c r="H23" s="107"/>
      <c r="I23" s="131"/>
    </row>
    <row r="24" spans="1:9" ht="23.1" customHeight="1">
      <c r="A24" s="108" t="s">
        <v>30</v>
      </c>
      <c r="B24" s="109" t="s">
        <v>72</v>
      </c>
      <c r="C24" s="104"/>
      <c r="D24" s="105"/>
      <c r="E24" s="86"/>
      <c r="F24" s="78"/>
      <c r="G24" s="87"/>
      <c r="H24" s="110"/>
      <c r="I24" s="131"/>
    </row>
    <row r="25" spans="1:9" s="66" customFormat="1" ht="96" customHeight="1">
      <c r="A25" s="113" t="s">
        <v>73</v>
      </c>
      <c r="B25" s="139" t="s">
        <v>74</v>
      </c>
      <c r="C25" s="115" t="s">
        <v>56</v>
      </c>
      <c r="D25" s="116">
        <v>8500</v>
      </c>
      <c r="E25" s="117">
        <v>45.35</v>
      </c>
      <c r="F25" s="78">
        <f t="shared" si="0"/>
        <v>385475</v>
      </c>
      <c r="G25" s="140" t="s">
        <v>75</v>
      </c>
      <c r="H25" s="141" t="s">
        <v>76</v>
      </c>
      <c r="I25" s="136"/>
    </row>
    <row r="26" spans="1:9" s="66" customFormat="1" ht="96.75" customHeight="1">
      <c r="A26" s="113" t="s">
        <v>77</v>
      </c>
      <c r="B26" s="139" t="s">
        <v>78</v>
      </c>
      <c r="C26" s="115" t="s">
        <v>56</v>
      </c>
      <c r="D26" s="116">
        <v>7176</v>
      </c>
      <c r="E26" s="117">
        <v>9.1300000000000008</v>
      </c>
      <c r="F26" s="78">
        <f t="shared" si="0"/>
        <v>65517</v>
      </c>
      <c r="G26" s="140" t="s">
        <v>75</v>
      </c>
      <c r="H26" s="141" t="s">
        <v>79</v>
      </c>
      <c r="I26" s="136"/>
    </row>
    <row r="27" spans="1:9" ht="66" customHeight="1">
      <c r="A27" s="108" t="s">
        <v>80</v>
      </c>
      <c r="B27" s="109" t="s">
        <v>157</v>
      </c>
      <c r="C27" s="104" t="s">
        <v>81</v>
      </c>
      <c r="D27" s="105">
        <v>484</v>
      </c>
      <c r="E27" s="25">
        <v>11.01</v>
      </c>
      <c r="F27" s="78">
        <f t="shared" si="0"/>
        <v>5329</v>
      </c>
      <c r="G27" s="111" t="s">
        <v>153</v>
      </c>
      <c r="H27" s="112" t="s">
        <v>154</v>
      </c>
      <c r="I27" s="131"/>
    </row>
    <row r="28" spans="1:9" ht="68.099999999999994" customHeight="1">
      <c r="A28" s="108" t="s">
        <v>84</v>
      </c>
      <c r="B28" s="109" t="s">
        <v>156</v>
      </c>
      <c r="C28" s="104" t="s">
        <v>81</v>
      </c>
      <c r="D28" s="105">
        <v>294</v>
      </c>
      <c r="E28" s="25">
        <v>22.02</v>
      </c>
      <c r="F28" s="78">
        <f t="shared" si="0"/>
        <v>6474</v>
      </c>
      <c r="G28" s="111" t="s">
        <v>153</v>
      </c>
      <c r="H28" s="112" t="s">
        <v>154</v>
      </c>
      <c r="I28" s="131"/>
    </row>
    <row r="29" spans="1:9" ht="95.1" customHeight="1">
      <c r="A29" s="108" t="s">
        <v>85</v>
      </c>
      <c r="B29" s="109" t="s">
        <v>155</v>
      </c>
      <c r="C29" s="104" t="s">
        <v>81</v>
      </c>
      <c r="D29" s="105">
        <v>100</v>
      </c>
      <c r="E29" s="25">
        <v>44.04</v>
      </c>
      <c r="F29" s="78">
        <f t="shared" si="0"/>
        <v>4404</v>
      </c>
      <c r="G29" s="111" t="s">
        <v>153</v>
      </c>
      <c r="H29" s="112" t="s">
        <v>154</v>
      </c>
      <c r="I29" s="131"/>
    </row>
    <row r="30" spans="1:9" ht="68.099999999999994" hidden="1" customHeight="1">
      <c r="A30" s="108" t="s">
        <v>86</v>
      </c>
      <c r="B30" s="109" t="s">
        <v>87</v>
      </c>
      <c r="C30" s="104" t="s">
        <v>81</v>
      </c>
      <c r="D30" s="105">
        <v>500</v>
      </c>
      <c r="E30" s="25">
        <v>94.62</v>
      </c>
      <c r="F30" s="78">
        <f t="shared" si="0"/>
        <v>47310</v>
      </c>
      <c r="G30" s="111" t="s">
        <v>82</v>
      </c>
      <c r="H30" s="112" t="s">
        <v>83</v>
      </c>
      <c r="I30" s="131"/>
    </row>
    <row r="31" spans="1:9" ht="89.1" hidden="1" customHeight="1">
      <c r="A31" s="108" t="s">
        <v>88</v>
      </c>
      <c r="B31" s="109" t="s">
        <v>89</v>
      </c>
      <c r="C31" s="104" t="s">
        <v>81</v>
      </c>
      <c r="D31" s="105">
        <v>242</v>
      </c>
      <c r="E31" s="25">
        <v>177.4</v>
      </c>
      <c r="F31" s="78">
        <f t="shared" si="0"/>
        <v>42931</v>
      </c>
      <c r="G31" s="111" t="s">
        <v>82</v>
      </c>
      <c r="H31" s="112" t="s">
        <v>83</v>
      </c>
      <c r="I31" s="131"/>
    </row>
    <row r="32" spans="1:9" ht="68.099999999999994" customHeight="1">
      <c r="A32" s="108" t="s">
        <v>90</v>
      </c>
      <c r="B32" s="109" t="s">
        <v>152</v>
      </c>
      <c r="C32" s="104" t="s">
        <v>81</v>
      </c>
      <c r="D32" s="105">
        <v>1288</v>
      </c>
      <c r="E32" s="25">
        <v>5.38</v>
      </c>
      <c r="F32" s="78">
        <f t="shared" si="0"/>
        <v>6929</v>
      </c>
      <c r="G32" s="111" t="s">
        <v>153</v>
      </c>
      <c r="H32" s="112" t="s">
        <v>154</v>
      </c>
      <c r="I32" s="131"/>
    </row>
    <row r="33" spans="1:9" s="1" customFormat="1" ht="68.099999999999994" customHeight="1">
      <c r="A33" s="113" t="s">
        <v>91</v>
      </c>
      <c r="B33" s="114" t="s">
        <v>92</v>
      </c>
      <c r="C33" s="115" t="s">
        <v>23</v>
      </c>
      <c r="D33" s="116">
        <v>543.81200000000001</v>
      </c>
      <c r="E33" s="117">
        <v>125.02</v>
      </c>
      <c r="F33" s="78">
        <f t="shared" si="0"/>
        <v>67987</v>
      </c>
      <c r="G33" s="118" t="s">
        <v>93</v>
      </c>
      <c r="H33" s="119" t="s">
        <v>94</v>
      </c>
      <c r="I33" s="136"/>
    </row>
    <row r="34" spans="1:9" ht="68.099999999999994" customHeight="1">
      <c r="A34" s="108" t="s">
        <v>95</v>
      </c>
      <c r="B34" s="109" t="s">
        <v>96</v>
      </c>
      <c r="C34" s="104" t="s">
        <v>23</v>
      </c>
      <c r="D34" s="105">
        <v>360.64</v>
      </c>
      <c r="E34" s="86">
        <v>151.53</v>
      </c>
      <c r="F34" s="78">
        <f t="shared" si="0"/>
        <v>54648</v>
      </c>
      <c r="G34" s="120" t="s">
        <v>97</v>
      </c>
      <c r="H34" s="121" t="s">
        <v>98</v>
      </c>
      <c r="I34" s="131"/>
    </row>
    <row r="35" spans="1:9" ht="68.099999999999994" customHeight="1">
      <c r="A35" s="108" t="s">
        <v>99</v>
      </c>
      <c r="B35" s="109" t="s">
        <v>100</v>
      </c>
      <c r="C35" s="104" t="s">
        <v>23</v>
      </c>
      <c r="D35" s="105">
        <v>2203.4</v>
      </c>
      <c r="E35" s="86">
        <v>150.79</v>
      </c>
      <c r="F35" s="78">
        <f t="shared" si="0"/>
        <v>332251</v>
      </c>
      <c r="G35" s="120" t="s">
        <v>101</v>
      </c>
      <c r="H35" s="121" t="s">
        <v>102</v>
      </c>
      <c r="I35" s="131"/>
    </row>
    <row r="36" spans="1:9" ht="18" customHeight="1">
      <c r="A36" s="108" t="s">
        <v>38</v>
      </c>
      <c r="B36" s="109" t="s">
        <v>103</v>
      </c>
      <c r="C36" s="122" t="s">
        <v>104</v>
      </c>
      <c r="D36" s="105">
        <v>10</v>
      </c>
      <c r="E36" s="86"/>
      <c r="F36" s="78"/>
      <c r="G36" s="111"/>
      <c r="H36" s="112"/>
      <c r="I36" s="137"/>
    </row>
    <row r="37" spans="1:9" ht="63" customHeight="1">
      <c r="A37" s="108" t="s">
        <v>105</v>
      </c>
      <c r="B37" s="109" t="s">
        <v>106</v>
      </c>
      <c r="C37" s="104" t="s">
        <v>23</v>
      </c>
      <c r="D37" s="105">
        <v>9.0500000000000007</v>
      </c>
      <c r="E37" s="86">
        <v>122.83</v>
      </c>
      <c r="F37" s="78">
        <f t="shared" si="0"/>
        <v>1112</v>
      </c>
      <c r="G37" s="123" t="s">
        <v>93</v>
      </c>
      <c r="H37" s="124" t="s">
        <v>107</v>
      </c>
      <c r="I37" s="137"/>
    </row>
    <row r="38" spans="1:9" ht="72" customHeight="1">
      <c r="A38" s="108" t="s">
        <v>108</v>
      </c>
      <c r="B38" s="125" t="s">
        <v>109</v>
      </c>
      <c r="C38" s="104" t="s">
        <v>23</v>
      </c>
      <c r="D38" s="105">
        <v>19.7</v>
      </c>
      <c r="E38" s="86">
        <v>340.99</v>
      </c>
      <c r="F38" s="78">
        <f t="shared" si="0"/>
        <v>6718</v>
      </c>
      <c r="G38" s="126" t="s">
        <v>110</v>
      </c>
      <c r="H38" s="127" t="s">
        <v>111</v>
      </c>
      <c r="I38" s="137"/>
    </row>
    <row r="39" spans="1:9" ht="78.95" customHeight="1">
      <c r="A39" s="108" t="s">
        <v>112</v>
      </c>
      <c r="B39" s="109" t="s">
        <v>113</v>
      </c>
      <c r="C39" s="122" t="s">
        <v>114</v>
      </c>
      <c r="D39" s="105">
        <v>10</v>
      </c>
      <c r="E39" s="86">
        <v>295.66000000000003</v>
      </c>
      <c r="F39" s="78">
        <f t="shared" si="0"/>
        <v>2957</v>
      </c>
      <c r="G39" s="128" t="s">
        <v>115</v>
      </c>
      <c r="H39" s="112" t="s">
        <v>116</v>
      </c>
      <c r="I39" s="137"/>
    </row>
    <row r="40" spans="1:9" ht="114" customHeight="1">
      <c r="A40" s="108" t="s">
        <v>117</v>
      </c>
      <c r="B40" s="109" t="s">
        <v>118</v>
      </c>
      <c r="C40" s="122" t="s">
        <v>119</v>
      </c>
      <c r="D40" s="105">
        <v>2882.4</v>
      </c>
      <c r="E40" s="86">
        <v>0.86</v>
      </c>
      <c r="F40" s="78">
        <f t="shared" si="0"/>
        <v>2479</v>
      </c>
      <c r="G40" s="129" t="s">
        <v>120</v>
      </c>
      <c r="H40" s="130" t="s">
        <v>121</v>
      </c>
      <c r="I40" s="137"/>
    </row>
    <row r="41" spans="1:9" ht="20.100000000000001" customHeight="1">
      <c r="A41" s="108" t="s">
        <v>42</v>
      </c>
      <c r="B41" s="109" t="s">
        <v>122</v>
      </c>
      <c r="C41" s="122" t="s">
        <v>104</v>
      </c>
      <c r="D41" s="105">
        <v>40</v>
      </c>
      <c r="E41" s="86"/>
      <c r="F41" s="78"/>
      <c r="G41" s="111"/>
      <c r="H41" s="112"/>
      <c r="I41" s="137"/>
    </row>
    <row r="42" spans="1:9" ht="71.25" customHeight="1">
      <c r="A42" s="108" t="s">
        <v>123</v>
      </c>
      <c r="B42" s="109" t="s">
        <v>106</v>
      </c>
      <c r="C42" s="104" t="s">
        <v>23</v>
      </c>
      <c r="D42" s="105">
        <v>26.8</v>
      </c>
      <c r="E42" s="86">
        <v>122.83</v>
      </c>
      <c r="F42" s="78">
        <f t="shared" si="0"/>
        <v>3292</v>
      </c>
      <c r="G42" s="123" t="s">
        <v>93</v>
      </c>
      <c r="H42" s="124" t="s">
        <v>107</v>
      </c>
      <c r="I42" s="137"/>
    </row>
    <row r="43" spans="1:9" ht="75" customHeight="1">
      <c r="A43" s="108" t="s">
        <v>124</v>
      </c>
      <c r="B43" s="125" t="s">
        <v>109</v>
      </c>
      <c r="C43" s="104" t="s">
        <v>23</v>
      </c>
      <c r="D43" s="105">
        <v>59.6</v>
      </c>
      <c r="E43" s="86">
        <v>340.99</v>
      </c>
      <c r="F43" s="78">
        <f t="shared" si="0"/>
        <v>20323</v>
      </c>
      <c r="G43" s="126" t="s">
        <v>110</v>
      </c>
      <c r="H43" s="127" t="s">
        <v>111</v>
      </c>
      <c r="I43" s="137"/>
    </row>
    <row r="44" spans="1:9" ht="78.75" customHeight="1">
      <c r="A44" s="108" t="s">
        <v>125</v>
      </c>
      <c r="B44" s="109" t="s">
        <v>113</v>
      </c>
      <c r="C44" s="122" t="s">
        <v>114</v>
      </c>
      <c r="D44" s="105">
        <v>40</v>
      </c>
      <c r="E44" s="86">
        <v>295.66000000000003</v>
      </c>
      <c r="F44" s="78">
        <f t="shared" si="0"/>
        <v>11826</v>
      </c>
      <c r="G44" s="128" t="s">
        <v>115</v>
      </c>
      <c r="H44" s="112" t="s">
        <v>116</v>
      </c>
      <c r="I44" s="137"/>
    </row>
    <row r="45" spans="1:9" ht="96.75" customHeight="1">
      <c r="A45" s="108" t="s">
        <v>126</v>
      </c>
      <c r="B45" s="109" t="s">
        <v>118</v>
      </c>
      <c r="C45" s="122" t="s">
        <v>119</v>
      </c>
      <c r="D45" s="105">
        <v>8942</v>
      </c>
      <c r="E45" s="86">
        <v>0.86</v>
      </c>
      <c r="F45" s="78">
        <f t="shared" si="0"/>
        <v>7690</v>
      </c>
      <c r="G45" s="129" t="s">
        <v>120</v>
      </c>
      <c r="H45" s="130" t="s">
        <v>121</v>
      </c>
      <c r="I45" s="137"/>
    </row>
    <row r="46" spans="1:9" ht="30" customHeight="1">
      <c r="A46" s="108" t="s">
        <v>46</v>
      </c>
      <c r="B46" s="109" t="s">
        <v>127</v>
      </c>
      <c r="C46" s="122" t="s">
        <v>104</v>
      </c>
      <c r="D46" s="105">
        <v>2</v>
      </c>
      <c r="E46" s="86"/>
      <c r="F46" s="78"/>
      <c r="G46" s="111"/>
      <c r="H46" s="112"/>
      <c r="I46" s="137"/>
    </row>
    <row r="47" spans="1:9" ht="68.25" customHeight="1">
      <c r="A47" s="108" t="s">
        <v>128</v>
      </c>
      <c r="B47" s="109" t="s">
        <v>106</v>
      </c>
      <c r="C47" s="104" t="s">
        <v>23</v>
      </c>
      <c r="D47" s="105">
        <v>2.2799999999999998</v>
      </c>
      <c r="E47" s="86">
        <v>122.83</v>
      </c>
      <c r="F47" s="78">
        <f t="shared" si="0"/>
        <v>280</v>
      </c>
      <c r="G47" s="123" t="s">
        <v>93</v>
      </c>
      <c r="H47" s="124" t="s">
        <v>107</v>
      </c>
      <c r="I47" s="137"/>
    </row>
    <row r="48" spans="1:9" ht="69.95" customHeight="1">
      <c r="A48" s="108" t="s">
        <v>129</v>
      </c>
      <c r="B48" s="125" t="s">
        <v>109</v>
      </c>
      <c r="C48" s="104" t="s">
        <v>23</v>
      </c>
      <c r="D48" s="105">
        <v>5.04</v>
      </c>
      <c r="E48" s="86">
        <v>340.99</v>
      </c>
      <c r="F48" s="78">
        <f t="shared" si="0"/>
        <v>1719</v>
      </c>
      <c r="G48" s="126" t="s">
        <v>110</v>
      </c>
      <c r="H48" s="127" t="s">
        <v>111</v>
      </c>
      <c r="I48" s="137"/>
    </row>
    <row r="49" spans="1:9" ht="78.75" customHeight="1">
      <c r="A49" s="108" t="s">
        <v>130</v>
      </c>
      <c r="B49" s="109" t="s">
        <v>113</v>
      </c>
      <c r="C49" s="122" t="s">
        <v>114</v>
      </c>
      <c r="D49" s="105">
        <v>2</v>
      </c>
      <c r="E49" s="86">
        <v>295.66000000000003</v>
      </c>
      <c r="F49" s="78">
        <f t="shared" si="0"/>
        <v>591</v>
      </c>
      <c r="G49" s="128" t="s">
        <v>115</v>
      </c>
      <c r="H49" s="112" t="s">
        <v>116</v>
      </c>
      <c r="I49" s="137"/>
    </row>
    <row r="50" spans="1:9" ht="101.1" customHeight="1">
      <c r="A50" s="108" t="s">
        <v>131</v>
      </c>
      <c r="B50" s="109" t="s">
        <v>118</v>
      </c>
      <c r="C50" s="122" t="s">
        <v>119</v>
      </c>
      <c r="D50" s="131">
        <v>658.1</v>
      </c>
      <c r="E50" s="86">
        <v>0.86</v>
      </c>
      <c r="F50" s="78">
        <f t="shared" si="0"/>
        <v>566</v>
      </c>
      <c r="G50" s="129" t="s">
        <v>120</v>
      </c>
      <c r="H50" s="130" t="s">
        <v>121</v>
      </c>
      <c r="I50" s="137"/>
    </row>
    <row r="51" spans="1:9" ht="18.95" customHeight="1">
      <c r="A51" s="108" t="s">
        <v>132</v>
      </c>
      <c r="B51" s="109" t="s">
        <v>133</v>
      </c>
      <c r="C51" s="122" t="s">
        <v>104</v>
      </c>
      <c r="D51" s="105">
        <v>10</v>
      </c>
      <c r="E51" s="86"/>
      <c r="F51" s="78"/>
      <c r="G51" s="111"/>
      <c r="H51" s="112"/>
      <c r="I51" s="137"/>
    </row>
    <row r="52" spans="1:9" ht="64.5" customHeight="1">
      <c r="A52" s="108" t="s">
        <v>134</v>
      </c>
      <c r="B52" s="109" t="s">
        <v>106</v>
      </c>
      <c r="C52" s="104" t="s">
        <v>23</v>
      </c>
      <c r="D52" s="105">
        <v>31.25</v>
      </c>
      <c r="E52" s="86">
        <v>122.83</v>
      </c>
      <c r="F52" s="78">
        <f t="shared" si="0"/>
        <v>3838</v>
      </c>
      <c r="G52" s="123" t="s">
        <v>93</v>
      </c>
      <c r="H52" s="124" t="s">
        <v>107</v>
      </c>
      <c r="I52" s="137"/>
    </row>
    <row r="53" spans="1:9" ht="67.5" customHeight="1">
      <c r="A53" s="108" t="s">
        <v>135</v>
      </c>
      <c r="B53" s="125" t="s">
        <v>109</v>
      </c>
      <c r="C53" s="104" t="s">
        <v>23</v>
      </c>
      <c r="D53" s="105">
        <v>147</v>
      </c>
      <c r="E53" s="86">
        <v>340.99</v>
      </c>
      <c r="F53" s="78">
        <f t="shared" si="0"/>
        <v>50126</v>
      </c>
      <c r="G53" s="126" t="s">
        <v>110</v>
      </c>
      <c r="H53" s="127" t="s">
        <v>111</v>
      </c>
      <c r="I53" s="137"/>
    </row>
    <row r="54" spans="1:9" ht="77.25" customHeight="1">
      <c r="A54" s="108" t="s">
        <v>136</v>
      </c>
      <c r="B54" s="109" t="s">
        <v>113</v>
      </c>
      <c r="C54" s="122" t="s">
        <v>114</v>
      </c>
      <c r="D54" s="105">
        <v>10</v>
      </c>
      <c r="E54" s="86">
        <v>295.66000000000003</v>
      </c>
      <c r="F54" s="78">
        <f t="shared" si="0"/>
        <v>2957</v>
      </c>
      <c r="G54" s="128" t="s">
        <v>115</v>
      </c>
      <c r="H54" s="112" t="s">
        <v>116</v>
      </c>
      <c r="I54" s="137"/>
    </row>
    <row r="55" spans="1:9" ht="96.95" customHeight="1">
      <c r="A55" s="108" t="s">
        <v>137</v>
      </c>
      <c r="B55" s="109" t="s">
        <v>118</v>
      </c>
      <c r="C55" s="122" t="s">
        <v>119</v>
      </c>
      <c r="D55" s="131">
        <v>4283.3999999999996</v>
      </c>
      <c r="E55" s="86">
        <v>0.85</v>
      </c>
      <c r="F55" s="78">
        <f t="shared" si="0"/>
        <v>3641</v>
      </c>
      <c r="G55" s="129" t="s">
        <v>138</v>
      </c>
      <c r="H55" s="130" t="s">
        <v>121</v>
      </c>
      <c r="I55" s="137"/>
    </row>
    <row r="56" spans="1:9" ht="27" customHeight="1">
      <c r="A56" s="132"/>
      <c r="B56" s="131"/>
      <c r="C56" s="131"/>
      <c r="D56" s="105"/>
      <c r="E56" s="86"/>
      <c r="F56" s="133">
        <f>SUM(F4:F55)</f>
        <v>8888844</v>
      </c>
      <c r="G56" s="86"/>
      <c r="H56" s="86"/>
      <c r="I56" s="135"/>
    </row>
    <row r="57" spans="1:9" ht="19.5" customHeight="1">
      <c r="A57" s="180" t="s">
        <v>139</v>
      </c>
      <c r="B57" s="181"/>
      <c r="C57" s="181"/>
      <c r="D57" s="181"/>
      <c r="E57" s="181"/>
      <c r="F57" s="181"/>
      <c r="G57" s="181"/>
      <c r="H57" s="181"/>
      <c r="I57" s="182"/>
    </row>
    <row r="58" spans="1:9" ht="19.5" customHeight="1">
      <c r="A58" s="183"/>
      <c r="B58" s="184"/>
      <c r="C58" s="184"/>
      <c r="D58" s="184"/>
      <c r="E58" s="184"/>
      <c r="F58" s="184"/>
      <c r="G58" s="184"/>
      <c r="H58" s="184"/>
      <c r="I58" s="185"/>
    </row>
    <row r="59" spans="1:9" ht="19.5" customHeight="1">
      <c r="A59" s="177" t="s">
        <v>140</v>
      </c>
      <c r="B59" s="178"/>
      <c r="C59" s="178"/>
      <c r="D59" s="178"/>
      <c r="E59" s="178"/>
      <c r="F59" s="178"/>
      <c r="G59" s="178"/>
      <c r="H59" s="178"/>
      <c r="I59" s="179"/>
    </row>
    <row r="60" spans="1:9" ht="19.5" customHeight="1">
      <c r="A60" s="186" t="s">
        <v>141</v>
      </c>
      <c r="B60" s="187"/>
      <c r="C60" s="187"/>
      <c r="D60" s="187"/>
      <c r="E60" s="187"/>
      <c r="F60" s="187"/>
      <c r="G60" s="187"/>
      <c r="H60" s="187"/>
      <c r="I60" s="188"/>
    </row>
    <row r="61" spans="1:9" ht="19.5" customHeight="1">
      <c r="A61" s="186" t="s">
        <v>142</v>
      </c>
      <c r="B61" s="187"/>
      <c r="C61" s="187"/>
      <c r="D61" s="187"/>
      <c r="E61" s="187"/>
      <c r="F61" s="187"/>
      <c r="G61" s="187"/>
      <c r="H61" s="187"/>
      <c r="I61" s="188"/>
    </row>
    <row r="62" spans="1:9" ht="19.5" customHeight="1">
      <c r="A62" s="186" t="s">
        <v>143</v>
      </c>
      <c r="B62" s="187"/>
      <c r="C62" s="187"/>
      <c r="D62" s="187"/>
      <c r="E62" s="187"/>
      <c r="F62" s="187"/>
      <c r="G62" s="187"/>
      <c r="H62" s="187"/>
      <c r="I62" s="188"/>
    </row>
    <row r="63" spans="1:9" ht="19.5" customHeight="1">
      <c r="A63" s="186" t="s">
        <v>144</v>
      </c>
      <c r="B63" s="187"/>
      <c r="C63" s="187"/>
      <c r="D63" s="187"/>
      <c r="E63" s="187"/>
      <c r="F63" s="187"/>
      <c r="G63" s="187"/>
      <c r="H63" s="187"/>
      <c r="I63" s="188"/>
    </row>
    <row r="64" spans="1:9" ht="19.5" customHeight="1">
      <c r="A64" s="186" t="s">
        <v>145</v>
      </c>
      <c r="B64" s="187"/>
      <c r="C64" s="187"/>
      <c r="D64" s="187"/>
      <c r="E64" s="187"/>
      <c r="F64" s="187"/>
      <c r="G64" s="187"/>
      <c r="H64" s="187"/>
      <c r="I64" s="188"/>
    </row>
    <row r="65" spans="1:9" ht="19.5" customHeight="1">
      <c r="A65" s="170" t="s">
        <v>146</v>
      </c>
      <c r="B65" s="171"/>
      <c r="C65" s="171"/>
      <c r="D65" s="171"/>
      <c r="E65" s="171"/>
      <c r="F65" s="171"/>
      <c r="G65" s="171"/>
      <c r="H65" s="171"/>
      <c r="I65" s="172"/>
    </row>
    <row r="66" spans="1:9" ht="13.5">
      <c r="A66" s="67"/>
      <c r="B66" s="67"/>
      <c r="C66" s="67"/>
      <c r="D66" s="67"/>
      <c r="E66" s="67"/>
      <c r="F66" s="67"/>
      <c r="G66" s="67"/>
      <c r="H66" s="67"/>
      <c r="I66" s="67"/>
    </row>
    <row r="67" spans="1:9" ht="13.5">
      <c r="A67" s="67"/>
      <c r="B67" s="67"/>
      <c r="C67" s="67"/>
      <c r="D67" s="67"/>
      <c r="E67" s="67"/>
      <c r="F67" s="67"/>
      <c r="G67" s="67"/>
      <c r="H67" s="67"/>
      <c r="I67" s="67"/>
    </row>
  </sheetData>
  <sheetProtection password="C61B" sheet="1" objects="1" scenarios="1"/>
  <mergeCells count="12">
    <mergeCell ref="A65:I65"/>
    <mergeCell ref="A1:I1"/>
    <mergeCell ref="A3:C3"/>
    <mergeCell ref="A59:I59"/>
    <mergeCell ref="G11:G12"/>
    <mergeCell ref="H11:H12"/>
    <mergeCell ref="A57:I58"/>
    <mergeCell ref="A60:I60"/>
    <mergeCell ref="A61:I61"/>
    <mergeCell ref="A62:I62"/>
    <mergeCell ref="A63:I63"/>
    <mergeCell ref="A64:I64"/>
  </mergeCells>
  <phoneticPr fontId="31" type="noConversion"/>
  <pageMargins left="0.9055118110236221" right="0.9055118110236221" top="0.94488188976377963" bottom="0.94488188976377963" header="0.31496062992125984" footer="0.78740157480314965"/>
  <pageSetup paperSize="9" scale="75" orientation="landscape" verticalDpi="0" r:id="rId1"/>
  <headerFooter>
    <oddFooter>&amp;L投标法定代表人或授权委托人（盖章签字）：&amp;R&amp;P/&amp;N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LJFB-2</vt:lpstr>
      <vt:lpstr>LJFB-3</vt:lpstr>
      <vt:lpstr>'LJFB-2'!Print_Titles</vt:lpstr>
      <vt:lpstr>'LJFB-3'!Print_Titles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FH5900</dc:creator>
  <cp:lastModifiedBy>Administrator</cp:lastModifiedBy>
  <cp:lastPrinted>2020-08-10T10:50:58Z</cp:lastPrinted>
  <dcterms:created xsi:type="dcterms:W3CDTF">2020-02-19T11:30:00Z</dcterms:created>
  <dcterms:modified xsi:type="dcterms:W3CDTF">2020-08-10T10:51:31Z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y fmtid="{D5CDD505-2E9C-101B-9397-08002B2CF9AE}" pid="3" name="KSOReadingLayout">
    <vt:bool>false</vt:bool>
  </property>
</Properties>
</file>